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УК\Управление ФР\ОФО\Автобан\Отчетность РСБУ\АВТОБАН\2018 3 кв\"/>
    </mc:Choice>
  </mc:AlternateContent>
  <bookViews>
    <workbookView xWindow="0" yWindow="1800" windowWidth="19035" windowHeight="9465" activeTab="8"/>
  </bookViews>
  <sheets>
    <sheet name="ф № 2" sheetId="16" r:id="rId1"/>
    <sheet name="стр.2110" sheetId="8" r:id="rId2"/>
    <sheet name="стр.2120" sheetId="18" r:id="rId3"/>
    <sheet name="стр.2220" sheetId="17" r:id="rId4"/>
    <sheet name="стр.2310 " sheetId="10" r:id="rId5"/>
    <sheet name="стр.2320" sheetId="7" r:id="rId6"/>
    <sheet name="стр.2330" sheetId="9" r:id="rId7"/>
    <sheet name="стр. 2340" sheetId="6" r:id="rId8"/>
    <sheet name="стр.2350" sheetId="14" r:id="rId9"/>
  </sheets>
  <definedNames>
    <definedName name="_xlnm.Print_Area" localSheetId="7">'стр. 2340'!$A$1:$C$38</definedName>
    <definedName name="_xlnm.Print_Area" localSheetId="6">стр.2330!$A$1:$D$35</definedName>
    <definedName name="_xlnm.Print_Area" localSheetId="8">стр.2350!$A$1:$C$39</definedName>
  </definedNames>
  <calcPr calcId="152511"/>
</workbook>
</file>

<file path=xl/calcChain.xml><?xml version="1.0" encoding="utf-8"?>
<calcChain xmlns="http://schemas.openxmlformats.org/spreadsheetml/2006/main">
  <c r="C11" i="18" l="1"/>
  <c r="C31" i="6" l="1"/>
  <c r="C28" i="14"/>
  <c r="C30" i="14"/>
  <c r="C29" i="14"/>
  <c r="C25" i="14"/>
  <c r="C16" i="14"/>
  <c r="C14" i="14"/>
  <c r="C13" i="14"/>
  <c r="C11" i="14"/>
  <c r="C10" i="14"/>
  <c r="C24" i="6"/>
  <c r="C23" i="6"/>
  <c r="C11" i="6"/>
  <c r="C10" i="6"/>
  <c r="D20" i="9"/>
  <c r="D21" i="9"/>
  <c r="D22" i="9"/>
  <c r="D10" i="9"/>
  <c r="D24" i="9"/>
  <c r="D23" i="9"/>
  <c r="D19" i="9"/>
  <c r="D15" i="9"/>
  <c r="D16" i="9"/>
  <c r="D28" i="9"/>
  <c r="D11" i="9"/>
  <c r="D9" i="9"/>
  <c r="D17" i="9"/>
  <c r="D18" i="9"/>
  <c r="D12" i="9"/>
  <c r="D27" i="9"/>
  <c r="D26" i="9"/>
  <c r="D13" i="9"/>
  <c r="D14" i="9"/>
  <c r="D10" i="7"/>
  <c r="D9" i="7"/>
  <c r="D8" i="7"/>
  <c r="C10" i="18" l="1"/>
  <c r="C21" i="18"/>
  <c r="C20" i="18" l="1"/>
  <c r="C18" i="18"/>
  <c r="C16" i="18"/>
  <c r="C12" i="18"/>
  <c r="C13" i="18"/>
  <c r="D19" i="8"/>
  <c r="D18" i="8"/>
  <c r="D17" i="8"/>
  <c r="D16" i="8"/>
  <c r="D15" i="8"/>
  <c r="D14" i="8"/>
  <c r="C14" i="18" l="1"/>
  <c r="C23" i="18" l="1"/>
  <c r="C17" i="14" l="1"/>
  <c r="C31" i="14"/>
  <c r="D8" i="9"/>
  <c r="D29" i="9" s="1"/>
  <c r="D25" i="9"/>
  <c r="D20" i="8"/>
  <c r="D21" i="8"/>
  <c r="C32" i="6" l="1"/>
  <c r="D12" i="8"/>
  <c r="D10" i="17" l="1"/>
  <c r="D10" i="10" l="1"/>
  <c r="D12" i="7" l="1"/>
  <c r="J18" i="8" l="1"/>
  <c r="J20" i="8"/>
  <c r="J15" i="8"/>
  <c r="J16" i="8"/>
  <c r="J17" i="8"/>
  <c r="J14" i="8"/>
  <c r="J12" i="8" l="1"/>
</calcChain>
</file>

<file path=xl/comments1.xml><?xml version="1.0" encoding="utf-8"?>
<comments xmlns="http://schemas.openxmlformats.org/spreadsheetml/2006/main">
  <authors>
    <author>Сергеева Наталья Анатольевна</author>
  </authors>
  <commentLis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Сергеева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+юридические</t>
        </r>
      </text>
    </comment>
  </commentList>
</comments>
</file>

<file path=xl/sharedStrings.xml><?xml version="1.0" encoding="utf-8"?>
<sst xmlns="http://schemas.openxmlformats.org/spreadsheetml/2006/main" count="395" uniqueCount="237">
  <si>
    <t xml:space="preserve">Примечание </t>
  </si>
  <si>
    <t>сумма без НДС</t>
  </si>
  <si>
    <t>в том числе:</t>
  </si>
  <si>
    <t xml:space="preserve">Расшифровка </t>
  </si>
  <si>
    <t>Показатель</t>
  </si>
  <si>
    <t>№ п/п</t>
  </si>
  <si>
    <t>Расходы</t>
  </si>
  <si>
    <t>1</t>
  </si>
  <si>
    <t>2</t>
  </si>
  <si>
    <t>Амортизация</t>
  </si>
  <si>
    <t>3</t>
  </si>
  <si>
    <t>4</t>
  </si>
  <si>
    <t>5</t>
  </si>
  <si>
    <t>6</t>
  </si>
  <si>
    <t>7</t>
  </si>
  <si>
    <t>Главный бухгалтер</t>
  </si>
  <si>
    <t>Заемщик</t>
  </si>
  <si>
    <t>Страхование</t>
  </si>
  <si>
    <t>Материальные расходы</t>
  </si>
  <si>
    <t xml:space="preserve">стр. 2110 "Выручка" </t>
  </si>
  <si>
    <t xml:space="preserve">стр. 2320 "Проценты к получению" </t>
  </si>
  <si>
    <t xml:space="preserve">стр. 2340  "Прочие доходы" </t>
  </si>
  <si>
    <t xml:space="preserve">стр. 2350 "Прочие расходы" </t>
  </si>
  <si>
    <t>Итого (стр. 2320)</t>
  </si>
  <si>
    <t>Итого (стр. 2340)</t>
  </si>
  <si>
    <t>Итого (стр. 2350)</t>
  </si>
  <si>
    <t>Всего выручка (стр.2110)</t>
  </si>
  <si>
    <t>Страховые взносы во внебюджетные фонды</t>
  </si>
  <si>
    <t>Прочие расходы</t>
  </si>
  <si>
    <t xml:space="preserve">стр. 2330  "Проценты к уплате" </t>
  </si>
  <si>
    <t>Итого (стр. 2330)</t>
  </si>
  <si>
    <t>Кредитор</t>
  </si>
  <si>
    <t>Реквизиты договора</t>
  </si>
  <si>
    <t>М.П.</t>
  </si>
  <si>
    <t>Услуги управления</t>
  </si>
  <si>
    <t>Услуги автотранспорта</t>
  </si>
  <si>
    <t>Предоставление имущества в аренду</t>
  </si>
  <si>
    <t>Проценты по депозиту</t>
  </si>
  <si>
    <t>Прочие доходы</t>
  </si>
  <si>
    <t>Реализация (списание) основных средств</t>
  </si>
  <si>
    <t>Штрафные санкции по договорам</t>
  </si>
  <si>
    <t>Налоги</t>
  </si>
  <si>
    <t>Стоимость реализованных и выбывших основных средств</t>
  </si>
  <si>
    <t>Услуги банка</t>
  </si>
  <si>
    <t>Убытки прошлых лет</t>
  </si>
  <si>
    <t>Штрафы, пени, неустойки за невыполнение условий договоров</t>
  </si>
  <si>
    <t>Прочие услуги</t>
  </si>
  <si>
    <t>Проценты по предоставленным займам</t>
  </si>
  <si>
    <t xml:space="preserve"> стр. 2120  "Себестоимость продаж" </t>
  </si>
  <si>
    <t xml:space="preserve">Расходы на оплату труда </t>
  </si>
  <si>
    <t>Автоуслуги</t>
  </si>
  <si>
    <t>Лизинговые услуги</t>
  </si>
  <si>
    <t>Ремонт, обслуживание оборудования и механизмов</t>
  </si>
  <si>
    <t>Субподрядные работы</t>
  </si>
  <si>
    <t>Услуги производственного характера</t>
  </si>
  <si>
    <t>Лазарева Ю.В.</t>
  </si>
  <si>
    <t xml:space="preserve">Сумма                </t>
  </si>
  <si>
    <t>Страховое возмещение</t>
  </si>
  <si>
    <t>8</t>
  </si>
  <si>
    <t xml:space="preserve">Сумма                      </t>
  </si>
  <si>
    <t xml:space="preserve">Сумма                    </t>
  </si>
  <si>
    <t>Реализация векселей</t>
  </si>
  <si>
    <t>Судебные и т.п. доходы</t>
  </si>
  <si>
    <t>Стоимость реализации прочего имущества</t>
  </si>
  <si>
    <t>Судебные и т.п. расходы</t>
  </si>
  <si>
    <t>Итого (стр. 2120)</t>
  </si>
  <si>
    <t>Доходы по активам, переданным в пользование</t>
  </si>
  <si>
    <t>Расходы в виде списания дебиторской задолженности</t>
  </si>
  <si>
    <t>Проценты на остаток  денежных средств</t>
  </si>
  <si>
    <t>Курсовые разницы</t>
  </si>
  <si>
    <t>Процент по векселям</t>
  </si>
  <si>
    <t>9</t>
  </si>
  <si>
    <t xml:space="preserve">стр. 2310 "Доходы от участия в других организациях" </t>
  </si>
  <si>
    <t>Итого (стр. 2310)</t>
  </si>
  <si>
    <t xml:space="preserve"> </t>
  </si>
  <si>
    <t>Отчет о финансовых результатах</t>
  </si>
  <si>
    <t>Коды</t>
  </si>
  <si>
    <t>Форма по ОКУД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</si>
  <si>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</si>
  <si>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</si>
  <si>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</si>
  <si>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</si>
  <si>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ИНН</t>
  </si>
  <si>
    <t>7725104641</t>
  </si>
  <si>
    <t>Вид экономической
деятельности</t>
  </si>
  <si>
    <t>по 
ОКВЭД</t>
  </si>
  <si>
    <t>Организационно-правовая форма / форма собственности</t>
  </si>
  <si>
    <t>16</t>
  </si>
  <si>
    <t xml:space="preserve">  /</t>
  </si>
  <si>
    <t>Частная собственность</t>
  </si>
  <si>
    <t>по ОКОПФ / ОКФС</t>
  </si>
  <si>
    <t>Единица измерения:</t>
  </si>
  <si>
    <t>в тыс. рублей</t>
  </si>
  <si>
    <t>по ОКЕИ</t>
  </si>
  <si>
    <t>384</t>
  </si>
  <si>
    <t>Пояснения</t>
  </si>
  <si>
    <t>Наименование показателя</t>
  </si>
  <si>
    <t>Код</t>
  </si>
  <si>
    <t>Выручка</t>
  </si>
  <si>
    <t>Себестоимость продаж</t>
  </si>
  <si>
    <t>Валовая прибыль (убыток)</t>
  </si>
  <si>
    <t>Коммерческие расходы</t>
  </si>
  <si>
    <t>Управленческие расходы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</si>
  <si>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</si>
  <si>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</si>
  <si>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</si>
  <si>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</si>
  <si>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Доходы в виде списанной кредиторской задолженности</t>
  </si>
  <si>
    <t>Прибыль (убыток) до налогообложения</t>
  </si>
  <si>
    <t>Текущий налог на прибыль</t>
  </si>
  <si>
    <t>в т.ч. постоянные налоговые обязательства
(активы)</t>
  </si>
  <si>
    <t>Изменение отложенных налоговых обязательств</t>
  </si>
  <si>
    <t>Изменение отложенных налоговых активов</t>
  </si>
  <si>
    <t>Прочее</t>
  </si>
  <si>
    <t>Чистая прибыль (убыток)</t>
  </si>
  <si>
    <t>Доходы, связанные  с реализацией основных средств</t>
  </si>
  <si>
    <t>Доходы, связанные  с реализацией прочего имущества</t>
  </si>
  <si>
    <t>к Отчету о финансовых результатах</t>
  </si>
  <si>
    <t>к  Отчету о  финансовых результатах</t>
  </si>
  <si>
    <t>(т.руб.)</t>
  </si>
  <si>
    <t>ПАО ПРОМСВЯЗЬБАНК</t>
  </si>
  <si>
    <t>2015г</t>
  </si>
  <si>
    <t>Доходы в виде восстановленных оценочных резервов</t>
  </si>
  <si>
    <t>Операции по обслуживанию ЦБ</t>
  </si>
  <si>
    <t>12267</t>
  </si>
  <si>
    <t>Непубличные акционерные общества</t>
  </si>
  <si>
    <t xml:space="preserve"> АО "ДСК"АВТОБАН"</t>
  </si>
  <si>
    <t xml:space="preserve">                            АО "ДСК"АВТОБАН"</t>
  </si>
  <si>
    <t>Реализация товаров</t>
  </si>
  <si>
    <t>Московский РФ АО "РОССЕЛЬХОЗБАНК"</t>
  </si>
  <si>
    <t>АО АВТОБАН-ФИНАНС</t>
  </si>
  <si>
    <t>42.11</t>
  </si>
  <si>
    <t>Строительство автомобильных дорог и автомагистралей</t>
  </si>
  <si>
    <t>Васютина Ю.М.</t>
  </si>
  <si>
    <t xml:space="preserve">    Васютина Ю.М.</t>
  </si>
  <si>
    <t>ООО "ДК"</t>
  </si>
  <si>
    <t>01-2017 от 16.01.2017</t>
  </si>
  <si>
    <t>04 от 28.04.17</t>
  </si>
  <si>
    <t>10</t>
  </si>
  <si>
    <t>11</t>
  </si>
  <si>
    <t>2 от 30.06.16</t>
  </si>
  <si>
    <t>АО СМП БАНК</t>
  </si>
  <si>
    <t>37-2017/КЛ от 20.04.2017</t>
  </si>
  <si>
    <t>Капитальное строительство</t>
  </si>
  <si>
    <t>Резерв под обесценение финансовых вложений</t>
  </si>
  <si>
    <t>ОАО ХМДС</t>
  </si>
  <si>
    <t>364-эф-ф-2017 от 14.09.2017</t>
  </si>
  <si>
    <t xml:space="preserve">№ 0505-15-3-0 от 14.10.15г. </t>
  </si>
  <si>
    <t>ЛОКО-БАНК (АО) КБ</t>
  </si>
  <si>
    <t>ВОЗРОЖДЕНИЕ (ПАО) БАНК</t>
  </si>
  <si>
    <t>001-002-181-К-2017 от 28.09.2017</t>
  </si>
  <si>
    <t>001-002-182-К-2017 от 28.09.2017</t>
  </si>
  <si>
    <t>13</t>
  </si>
  <si>
    <t>0710002</t>
  </si>
  <si>
    <t>2110</t>
  </si>
  <si>
    <t>2120</t>
  </si>
  <si>
    <t>2100</t>
  </si>
  <si>
    <t>2210</t>
  </si>
  <si>
    <t>2220</t>
  </si>
  <si>
    <t>2200</t>
  </si>
  <si>
    <t>2310</t>
  </si>
  <si>
    <t>2320</t>
  </si>
  <si>
    <t>2330</t>
  </si>
  <si>
    <t>2340</t>
  </si>
  <si>
    <t>Доходы, связанные с реализацией ценных бумаг</t>
  </si>
  <si>
    <t>2350</t>
  </si>
  <si>
    <t>Резервы под обесценение финансовых вложений</t>
  </si>
  <si>
    <t>2300</t>
  </si>
  <si>
    <t>2410</t>
  </si>
  <si>
    <t>2421</t>
  </si>
  <si>
    <t>2430</t>
  </si>
  <si>
    <t>2450</t>
  </si>
  <si>
    <t>2460</t>
  </si>
  <si>
    <t>2400</t>
  </si>
  <si>
    <t>Московский филиал ПАО РОСБАНК</t>
  </si>
  <si>
    <t>RK/100/17 от 22.11.17</t>
  </si>
  <si>
    <t>БКС БАНК АО</t>
  </si>
  <si>
    <t>ВКЛ-12/17 от 10.10.17</t>
  </si>
  <si>
    <t>Директор по экономике и финансам</t>
  </si>
  <si>
    <t>Погашение долга по приобретенным имуществ.правам</t>
  </si>
  <si>
    <t>Реализация от уступки права долга по займу,кредиту</t>
  </si>
  <si>
    <t>Прочие операционные  доходы:</t>
  </si>
  <si>
    <t>4.1</t>
  </si>
  <si>
    <t>4.2</t>
  </si>
  <si>
    <t>Прибыль убыток прошлых лет</t>
  </si>
  <si>
    <t>Прочие  операционные расходы:</t>
  </si>
  <si>
    <t>Погашения долга по приобрет праву (займ, кредит)</t>
  </si>
  <si>
    <t>Погашения долга по приобрет имущественным правам</t>
  </si>
  <si>
    <t>11.2</t>
  </si>
  <si>
    <t>11.3</t>
  </si>
  <si>
    <t>Расходы,связанные с реализацией ценных бумаг</t>
  </si>
  <si>
    <t>11.4</t>
  </si>
  <si>
    <t>2018</t>
  </si>
  <si>
    <t>Акционерное общество "ДОРОЖНО-СТРОИТЕЛЬНАЯ КОМПАНИЯ "АВТОБАН"</t>
  </si>
  <si>
    <t>Социальные выплаты и пр.</t>
  </si>
  <si>
    <t>Финансововая помощь</t>
  </si>
  <si>
    <t>Завершенные работы по объектам</t>
  </si>
  <si>
    <t>30</t>
  </si>
  <si>
    <t>ВКЛ-3/18/1 от 15.05.18</t>
  </si>
  <si>
    <t>2017-ФЗР/221 от 19.10.2017</t>
  </si>
  <si>
    <t>ФК ОТКРЫТИЕ ПАО БАНК</t>
  </si>
  <si>
    <t>427-18/вкл от 22.06.18</t>
  </si>
  <si>
    <t>ЗАО "Рондо гранд</t>
  </si>
  <si>
    <t>1 от 19.04.2018</t>
  </si>
  <si>
    <t>КД 177900/0017 от 03.11.2017</t>
  </si>
  <si>
    <t>12</t>
  </si>
  <si>
    <t>14</t>
  </si>
  <si>
    <t>15</t>
  </si>
  <si>
    <t>СВЯЗЬ-БАНК ПАО АКБ</t>
  </si>
  <si>
    <t>ООО "ЭКСПОБАНК"</t>
  </si>
  <si>
    <t>ВК/2/2018 от 10.04.2018</t>
  </si>
  <si>
    <t>ВК/3/2018 от 16.04.2018</t>
  </si>
  <si>
    <t>ВК/7/2018 от 18.04.2018</t>
  </si>
  <si>
    <t>21 от 09.04.18</t>
  </si>
  <si>
    <t>24 от 16.05.2018</t>
  </si>
  <si>
    <t>17</t>
  </si>
  <si>
    <t>18</t>
  </si>
  <si>
    <t>19</t>
  </si>
  <si>
    <t>20</t>
  </si>
  <si>
    <t>Резервы по сомнительным долгам</t>
  </si>
  <si>
    <t>Начисленный купонный доход (НКД)</t>
  </si>
  <si>
    <t>за  9 месяцев  2018 г.</t>
  </si>
  <si>
    <t>За Январь - сентябрь  2018 г.</t>
  </si>
  <si>
    <t>За Январь-сентябрь 2017 г.</t>
  </si>
  <si>
    <t>за 9 месяцев  2018 г.</t>
  </si>
  <si>
    <t xml:space="preserve"> за Январь - Сентябрь 2018 г.</t>
  </si>
  <si>
    <t>09</t>
  </si>
  <si>
    <t>За Январь - Сентябрь 2018 г.</t>
  </si>
  <si>
    <t>За Январь - Сентябрь 2017 г.</t>
  </si>
  <si>
    <t>за 9 месяцев   2018 г.</t>
  </si>
  <si>
    <t>за  9 месяцев 2018 г.</t>
  </si>
  <si>
    <t xml:space="preserve">стр. 2220 "Управленческие расходы" </t>
  </si>
  <si>
    <t>Управленческие  расходы</t>
  </si>
  <si>
    <t>Строительство автомобильных дорог</t>
  </si>
  <si>
    <t>21</t>
  </si>
  <si>
    <t>470-18/ВКЛ от 23.08.2018</t>
  </si>
  <si>
    <t>Расходы по банковским гарантиям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</si>
</sst>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,"/>
    <numFmt numFmtId="165" formatCode="[=0]&quot;-&quot;;General"/>
    <numFmt numFmtId="166" formatCode="0,"/>
    <numFmt numFmtId="167" formatCode="[=-22923413000]&quot;(22 923 413)&quot;;General"/>
    <numFmt numFmtId="168" formatCode="[=-13316916000]&quot;(13 316 916)&quot;;General"/>
    <numFmt numFmtId="169" formatCode="[=-42511000]&quot;(42 511)&quot;;General"/>
    <numFmt numFmtId="170" formatCode="[=-930022000]&quot;(930 022)&quot;;General"/>
    <numFmt numFmtId="171" formatCode="[=-739431000]&quot;(739 431)&quot;;General"/>
    <numFmt numFmtId="172" formatCode="[=-738189000]&quot;(738 189)&quot;;General"/>
    <numFmt numFmtId="173" formatCode="[=-471052000]&quot;(471 052)&quot;;General"/>
    <numFmt numFmtId="174" formatCode="[=-55615000]&quot;(55 615)&quot;;General"/>
    <numFmt numFmtId="175" formatCode="[=-15041000]&quot;(15 041)&quot;;General"/>
    <numFmt numFmtId="176" formatCode="[=-110358000]&quot;(110 358)&quot;;General"/>
    <numFmt numFmtId="177" formatCode="[=-61542000]&quot;(61 542)&quot;;General"/>
    <numFmt numFmtId="178" formatCode="[=-8060000]&quot;(8 060)&quot;;General"/>
    <numFmt numFmtId="179" formatCode="[=-10000]&quot;(10)&quot;;General"/>
    <numFmt numFmtId="180" formatCode="[=-1368000]&quot;(1 368)&quot;;General"/>
  </numFmts>
  <fonts count="15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sz val="10"/>
      <color indexed="8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</font>
    <font>
      <b/>
      <sz val="9"/>
      <name val="Arial"/>
    </font>
    <font>
      <sz val="9"/>
      <name val="Arial"/>
    </font>
    <font>
      <u/>
      <sz val="10"/>
      <color theme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/>
    <xf numFmtId="0" fontId="0" fillId="0" borderId="0" xfId="0" applyAlignment="1"/>
    <xf numFmtId="0" fontId="5" fillId="2" borderId="0" xfId="0" applyFont="1" applyFill="1"/>
    <xf numFmtId="0" fontId="5" fillId="0" borderId="0" xfId="0" applyFont="1"/>
    <xf numFmtId="0" fontId="5" fillId="2" borderId="0" xfId="0" applyFont="1" applyFill="1" applyAlignment="1">
      <alignment horizontal="right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/>
    </xf>
    <xf numFmtId="0" fontId="5" fillId="0" borderId="2" xfId="0" applyFont="1" applyBorder="1"/>
    <xf numFmtId="3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/>
    <xf numFmtId="3" fontId="5" fillId="0" borderId="2" xfId="0" applyNumberFormat="1" applyFont="1" applyBorder="1"/>
    <xf numFmtId="3" fontId="6" fillId="3" borderId="2" xfId="0" applyNumberFormat="1" applyFont="1" applyFill="1" applyBorder="1"/>
    <xf numFmtId="49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vertical="center"/>
    </xf>
    <xf numFmtId="3" fontId="6" fillId="3" borderId="2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1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1" fontId="6" fillId="0" borderId="2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left" wrapText="1"/>
    </xf>
    <xf numFmtId="0" fontId="5" fillId="2" borderId="0" xfId="0" applyFont="1" applyFill="1" applyAlignment="1">
      <alignment horizontal="right"/>
    </xf>
    <xf numFmtId="0" fontId="6" fillId="0" borderId="0" xfId="0" applyFont="1" applyAlignment="1"/>
    <xf numFmtId="0" fontId="5" fillId="0" borderId="2" xfId="0" applyFont="1" applyBorder="1" applyAlignment="1">
      <alignment horizontal="justify" vertical="center" wrapText="1"/>
    </xf>
    <xf numFmtId="3" fontId="0" fillId="0" borderId="0" xfId="0" applyNumberFormat="1"/>
    <xf numFmtId="0" fontId="5" fillId="0" borderId="2" xfId="0" applyFont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right" vertical="center" wrapText="1"/>
    </xf>
    <xf numFmtId="3" fontId="5" fillId="4" borderId="2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0" fontId="0" fillId="4" borderId="0" xfId="0" applyFill="1"/>
    <xf numFmtId="0" fontId="5" fillId="4" borderId="0" xfId="0" applyFont="1" applyFill="1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right"/>
    </xf>
    <xf numFmtId="0" fontId="5" fillId="4" borderId="0" xfId="0" applyFont="1" applyFill="1"/>
    <xf numFmtId="3" fontId="7" fillId="4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4" borderId="0" xfId="0" applyNumberFormat="1" applyFill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0" fontId="5" fillId="2" borderId="0" xfId="0" applyFont="1" applyFill="1" applyAlignment="1">
      <alignment horizontal="right"/>
    </xf>
    <xf numFmtId="0" fontId="6" fillId="3" borderId="2" xfId="0" applyFont="1" applyFill="1" applyBorder="1" applyAlignment="1"/>
    <xf numFmtId="0" fontId="6" fillId="3" borderId="2" xfId="0" applyFont="1" applyFill="1" applyBorder="1" applyAlignment="1">
      <alignment horizontal="left"/>
    </xf>
    <xf numFmtId="4" fontId="0" fillId="0" borderId="0" xfId="0" applyNumberFormat="1" applyAlignment="1"/>
    <xf numFmtId="49" fontId="5" fillId="4" borderId="0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/>
    </xf>
    <xf numFmtId="4" fontId="0" fillId="4" borderId="0" xfId="0" applyNumberFormat="1" applyFill="1"/>
    <xf numFmtId="0" fontId="1" fillId="4" borderId="0" xfId="0" applyFont="1" applyFill="1"/>
    <xf numFmtId="0" fontId="2" fillId="4" borderId="0" xfId="0" applyFont="1" applyFill="1"/>
    <xf numFmtId="3" fontId="6" fillId="4" borderId="0" xfId="0" applyNumberFormat="1" applyFont="1" applyFill="1"/>
    <xf numFmtId="3" fontId="5" fillId="4" borderId="0" xfId="0" applyNumberFormat="1" applyFont="1" applyFill="1" applyAlignment="1">
      <alignment horizontal="right"/>
    </xf>
    <xf numFmtId="3" fontId="6" fillId="4" borderId="2" xfId="0" applyNumberFormat="1" applyFont="1" applyFill="1" applyBorder="1" applyAlignment="1">
      <alignment horizontal="center" vertical="center" wrapText="1"/>
    </xf>
    <xf numFmtId="3" fontId="5" fillId="4" borderId="0" xfId="0" applyNumberFormat="1" applyFont="1" applyFill="1"/>
    <xf numFmtId="2" fontId="4" fillId="0" borderId="0" xfId="0" applyNumberFormat="1" applyFont="1"/>
    <xf numFmtId="2" fontId="0" fillId="0" borderId="0" xfId="0" applyNumberFormat="1"/>
    <xf numFmtId="3" fontId="6" fillId="4" borderId="2" xfId="0" applyNumberFormat="1" applyFont="1" applyFill="1" applyBorder="1"/>
    <xf numFmtId="0" fontId="6" fillId="2" borderId="0" xfId="0" applyFont="1" applyFill="1"/>
    <xf numFmtId="0" fontId="8" fillId="0" borderId="0" xfId="0" applyFont="1"/>
    <xf numFmtId="3" fontId="6" fillId="4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6" fillId="4" borderId="0" xfId="0" applyFont="1" applyFill="1" applyAlignment="1">
      <alignment horizontal="right"/>
    </xf>
    <xf numFmtId="0" fontId="6" fillId="2" borderId="0" xfId="0" applyFont="1" applyFill="1" applyAlignment="1"/>
    <xf numFmtId="0" fontId="6" fillId="4" borderId="0" xfId="0" applyFont="1" applyFill="1" applyAlignment="1">
      <alignment horizontal="right" vertical="center"/>
    </xf>
    <xf numFmtId="3" fontId="8" fillId="4" borderId="0" xfId="0" applyNumberFormat="1" applyFont="1" applyFill="1"/>
    <xf numFmtId="0" fontId="8" fillId="4" borderId="0" xfId="0" applyFont="1" applyFill="1"/>
    <xf numFmtId="3" fontId="6" fillId="0" borderId="0" xfId="0" applyNumberFormat="1" applyFont="1"/>
    <xf numFmtId="3" fontId="5" fillId="4" borderId="3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5" fillId="0" borderId="2" xfId="0" applyFont="1" applyBorder="1" applyAlignment="1">
      <alignment vertical="center" wrapText="1"/>
    </xf>
    <xf numFmtId="0" fontId="13" fillId="0" borderId="0" xfId="0" applyNumberFormat="1" applyFont="1" applyAlignment="1">
      <alignment horizontal="right"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12" xfId="0" applyNumberFormat="1" applyFont="1" applyBorder="1" applyAlignment="1">
      <alignment horizont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/>
    </xf>
    <xf numFmtId="0" fontId="13" fillId="0" borderId="1" xfId="0" applyNumberFormat="1" applyFont="1" applyBorder="1" applyAlignment="1">
      <alignment horizontal="center"/>
    </xf>
    <xf numFmtId="0" fontId="13" fillId="0" borderId="5" xfId="0" applyNumberFormat="1" applyFont="1" applyBorder="1" applyAlignment="1">
      <alignment horizontal="center"/>
    </xf>
    <xf numFmtId="0" fontId="13" fillId="0" borderId="14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7" xfId="0" applyNumberFormat="1" applyFont="1" applyBorder="1" applyAlignment="1">
      <alignment horizontal="center"/>
    </xf>
    <xf numFmtId="0" fontId="13" fillId="0" borderId="21" xfId="0" applyNumberFormat="1" applyFont="1" applyBorder="1" applyAlignment="1">
      <alignment horizontal="left" vertical="center" wrapText="1"/>
    </xf>
    <xf numFmtId="0" fontId="13" fillId="0" borderId="19" xfId="0" applyNumberFormat="1" applyFont="1" applyBorder="1" applyAlignment="1">
      <alignment horizontal="center" vertical="center"/>
    </xf>
    <xf numFmtId="0" fontId="14" fillId="0" borderId="14" xfId="1" applyNumberFormat="1" applyBorder="1" applyAlignment="1">
      <alignment horizontal="center" vertical="center"/>
    </xf>
    <xf numFmtId="0" fontId="14" fillId="0" borderId="0" xfId="1"/>
    <xf numFmtId="0" fontId="13" fillId="0" borderId="2" xfId="0" applyNumberFormat="1" applyFont="1" applyBorder="1" applyAlignment="1">
      <alignment horizontal="left" vertical="center" wrapText="1"/>
    </xf>
    <xf numFmtId="179" fontId="13" fillId="0" borderId="10" xfId="0" applyNumberFormat="1" applyFont="1" applyBorder="1" applyAlignment="1">
      <alignment horizontal="right"/>
    </xf>
    <xf numFmtId="180" fontId="13" fillId="0" borderId="14" xfId="0" applyNumberFormat="1" applyFont="1" applyBorder="1" applyAlignment="1">
      <alignment horizontal="right"/>
    </xf>
    <xf numFmtId="0" fontId="13" fillId="0" borderId="22" xfId="0" applyNumberFormat="1" applyFont="1" applyBorder="1" applyAlignment="1">
      <alignment horizontal="left" vertical="center" wrapText="1"/>
    </xf>
    <xf numFmtId="164" fontId="13" fillId="0" borderId="27" xfId="0" applyNumberFormat="1" applyFont="1" applyBorder="1" applyAlignment="1">
      <alignment horizontal="right"/>
    </xf>
    <xf numFmtId="164" fontId="13" fillId="0" borderId="28" xfId="0" applyNumberFormat="1" applyFont="1" applyBorder="1" applyAlignment="1">
      <alignment horizontal="right"/>
    </xf>
    <xf numFmtId="177" fontId="13" fillId="0" borderId="10" xfId="0" applyNumberFormat="1" applyFont="1" applyBorder="1" applyAlignment="1">
      <alignment horizontal="right"/>
    </xf>
    <xf numFmtId="178" fontId="13" fillId="0" borderId="14" xfId="0" applyNumberFormat="1" applyFont="1" applyBorder="1" applyAlignment="1">
      <alignment horizontal="right"/>
    </xf>
    <xf numFmtId="0" fontId="13" fillId="0" borderId="5" xfId="0" applyNumberFormat="1" applyFont="1" applyBorder="1" applyAlignment="1">
      <alignment horizontal="left" vertical="center" wrapText="1"/>
    </xf>
    <xf numFmtId="165" fontId="13" fillId="0" borderId="10" xfId="0" applyNumberFormat="1" applyFont="1" applyBorder="1" applyAlignment="1">
      <alignment horizontal="right"/>
    </xf>
    <xf numFmtId="175" fontId="13" fillId="0" borderId="14" xfId="0" applyNumberFormat="1" applyFont="1" applyBorder="1" applyAlignment="1">
      <alignment horizontal="right"/>
    </xf>
    <xf numFmtId="176" fontId="13" fillId="0" borderId="10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74" fontId="13" fillId="0" borderId="14" xfId="0" applyNumberFormat="1" applyFont="1" applyBorder="1" applyAlignment="1">
      <alignment horizontal="right"/>
    </xf>
    <xf numFmtId="164" fontId="13" fillId="0" borderId="10" xfId="0" applyNumberFormat="1" applyFont="1" applyBorder="1" applyAlignment="1">
      <alignment horizontal="right"/>
    </xf>
    <xf numFmtId="170" fontId="13" fillId="0" borderId="10" xfId="0" applyNumberFormat="1" applyFont="1" applyBorder="1" applyAlignment="1">
      <alignment horizontal="right"/>
    </xf>
    <xf numFmtId="171" fontId="13" fillId="0" borderId="14" xfId="0" applyNumberFormat="1" applyFont="1" applyBorder="1" applyAlignment="1">
      <alignment horizontal="right"/>
    </xf>
    <xf numFmtId="172" fontId="13" fillId="0" borderId="10" xfId="0" applyNumberFormat="1" applyFont="1" applyBorder="1" applyAlignment="1">
      <alignment horizontal="right"/>
    </xf>
    <xf numFmtId="173" fontId="13" fillId="0" borderId="14" xfId="0" applyNumberFormat="1" applyFont="1" applyBorder="1" applyAlignment="1">
      <alignment horizontal="right"/>
    </xf>
    <xf numFmtId="166" fontId="13" fillId="0" borderId="14" xfId="0" applyNumberFormat="1" applyFont="1" applyBorder="1" applyAlignment="1">
      <alignment horizontal="right"/>
    </xf>
    <xf numFmtId="169" fontId="13" fillId="0" borderId="10" xfId="0" applyNumberFormat="1" applyFont="1" applyBorder="1" applyAlignment="1">
      <alignment horizontal="right"/>
    </xf>
    <xf numFmtId="165" fontId="13" fillId="0" borderId="14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15" xfId="0" applyNumberFormat="1" applyFont="1" applyBorder="1" applyAlignment="1">
      <alignment horizontal="center"/>
    </xf>
    <xf numFmtId="167" fontId="13" fillId="0" borderId="10" xfId="0" applyNumberFormat="1" applyFont="1" applyBorder="1" applyAlignment="1">
      <alignment horizontal="right"/>
    </xf>
    <xf numFmtId="168" fontId="13" fillId="0" borderId="14" xfId="0" applyNumberFormat="1" applyFont="1" applyBorder="1" applyAlignment="1">
      <alignment horizontal="right"/>
    </xf>
    <xf numFmtId="0" fontId="13" fillId="0" borderId="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wrapText="1"/>
    </xf>
    <xf numFmtId="0" fontId="13" fillId="0" borderId="0" xfId="0" applyNumberFormat="1" applyFont="1" applyAlignment="1">
      <alignment horizontal="left" vertical="center"/>
    </xf>
    <xf numFmtId="0" fontId="12" fillId="0" borderId="13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left" wrapText="1"/>
    </xf>
    <xf numFmtId="0" fontId="13" fillId="0" borderId="0" xfId="0" applyNumberFormat="1" applyFont="1" applyAlignment="1">
      <alignment horizontal="right" vertical="center" wrapText="1"/>
    </xf>
    <xf numFmtId="164" fontId="13" fillId="0" borderId="18" xfId="0" applyNumberFormat="1" applyFont="1" applyBorder="1" applyAlignment="1">
      <alignment horizontal="right"/>
    </xf>
    <xf numFmtId="164" fontId="13" fillId="0" borderId="19" xfId="0" applyNumberFormat="1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 wrapText="1"/>
    </xf>
    <xf numFmtId="0" fontId="12" fillId="0" borderId="23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2" fillId="0" borderId="25" xfId="0" applyNumberFormat="1" applyFont="1" applyBorder="1" applyAlignment="1">
      <alignment horizontal="center" vertical="center"/>
    </xf>
    <xf numFmtId="0" fontId="12" fillId="0" borderId="24" xfId="0" applyNumberFormat="1" applyFont="1" applyBorder="1" applyAlignment="1">
      <alignment horizontal="center" vertical="center"/>
    </xf>
    <xf numFmtId="0" fontId="12" fillId="0" borderId="17" xfId="0" applyNumberFormat="1" applyFont="1" applyBorder="1" applyAlignment="1">
      <alignment horizontal="center" vertical="center"/>
    </xf>
    <xf numFmtId="0" fontId="12" fillId="0" borderId="26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1" fontId="6" fillId="0" borderId="4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V61"/>
  <sheetViews>
    <sheetView workbookViewId="0">
      <selection activeCell="N17" sqref="N17"/>
    </sheetView>
  </sheetViews>
  <sheetFormatPr defaultRowHeight="12.75" x14ac:dyDescent="0.2"/>
  <cols>
    <col min="1" max="1" width="1" style="66" customWidth="1"/>
    <col min="2" max="2" width="2" style="66" customWidth="1"/>
    <col min="3" max="3" width="11" style="66" customWidth="1"/>
    <col min="4" max="4" width="1" style="66" customWidth="1"/>
    <col min="5" max="6" width="2" style="66" customWidth="1"/>
    <col min="7" max="7" width="1.5703125" style="66" customWidth="1"/>
    <col min="8" max="8" width="3.5703125" style="66" customWidth="1"/>
    <col min="9" max="9" width="6.28515625" style="66" customWidth="1"/>
    <col min="10" max="10" width="3.28515625" style="66" customWidth="1"/>
    <col min="11" max="11" width="9.85546875" style="66" customWidth="1"/>
    <col min="12" max="12" width="16.42578125" style="66" customWidth="1"/>
    <col min="13" max="13" width="1.140625" style="66" customWidth="1"/>
    <col min="14" max="14" width="7.85546875" style="66" customWidth="1"/>
    <col min="15" max="15" width="7.42578125" style="66" customWidth="1"/>
    <col min="16" max="16" width="0.140625" style="66" customWidth="1"/>
    <col min="17" max="17" width="10.5703125" style="66" customWidth="1"/>
    <col min="18" max="18" width="6" style="66" customWidth="1"/>
    <col min="19" max="20" width="3" style="66" customWidth="1"/>
    <col min="21" max="21" width="6" style="66" customWidth="1"/>
    <col min="22" max="22" width="1" style="66" customWidth="1"/>
    <col min="23" max="256" width="9.140625" customWidth="1"/>
    <col min="257" max="257" width="1" customWidth="1"/>
    <col min="258" max="258" width="2" customWidth="1"/>
    <col min="259" max="259" width="11" customWidth="1"/>
    <col min="260" max="260" width="1" customWidth="1"/>
    <col min="261" max="262" width="2" customWidth="1"/>
    <col min="263" max="263" width="1.5703125" customWidth="1"/>
    <col min="264" max="264" width="3.5703125" customWidth="1"/>
    <col min="265" max="265" width="6.28515625" customWidth="1"/>
    <col min="266" max="266" width="3.28515625" customWidth="1"/>
    <col min="267" max="267" width="9.85546875" customWidth="1"/>
    <col min="268" max="268" width="16.42578125" customWidth="1"/>
    <col min="269" max="269" width="1.140625" customWidth="1"/>
    <col min="270" max="270" width="7.85546875" customWidth="1"/>
    <col min="271" max="271" width="7.42578125" customWidth="1"/>
    <col min="272" max="272" width="0.140625" customWidth="1"/>
    <col min="273" max="273" width="10.5703125" customWidth="1"/>
    <col min="274" max="274" width="6" customWidth="1"/>
    <col min="275" max="276" width="3" customWidth="1"/>
    <col min="277" max="277" width="6" customWidth="1"/>
    <col min="278" max="278" width="1" customWidth="1"/>
    <col min="279" max="512" width="9.140625" customWidth="1"/>
    <col min="513" max="513" width="1" customWidth="1"/>
    <col min="514" max="514" width="2" customWidth="1"/>
    <col min="515" max="515" width="11" customWidth="1"/>
    <col min="516" max="516" width="1" customWidth="1"/>
    <col min="517" max="518" width="2" customWidth="1"/>
    <col min="519" max="519" width="1.5703125" customWidth="1"/>
    <col min="520" max="520" width="3.5703125" customWidth="1"/>
    <col min="521" max="521" width="6.28515625" customWidth="1"/>
    <col min="522" max="522" width="3.28515625" customWidth="1"/>
    <col min="523" max="523" width="9.85546875" customWidth="1"/>
    <col min="524" max="524" width="16.42578125" customWidth="1"/>
    <col min="525" max="525" width="1.140625" customWidth="1"/>
    <col min="526" max="526" width="7.85546875" customWidth="1"/>
    <col min="527" max="527" width="7.42578125" customWidth="1"/>
    <col min="528" max="528" width="0.140625" customWidth="1"/>
    <col min="529" max="529" width="10.5703125" customWidth="1"/>
    <col min="530" max="530" width="6" customWidth="1"/>
    <col min="531" max="532" width="3" customWidth="1"/>
    <col min="533" max="533" width="6" customWidth="1"/>
    <col min="534" max="534" width="1" customWidth="1"/>
    <col min="535" max="768" width="9.140625" customWidth="1"/>
    <col min="769" max="769" width="1" customWidth="1"/>
    <col min="770" max="770" width="2" customWidth="1"/>
    <col min="771" max="771" width="11" customWidth="1"/>
    <col min="772" max="772" width="1" customWidth="1"/>
    <col min="773" max="774" width="2" customWidth="1"/>
    <col min="775" max="775" width="1.5703125" customWidth="1"/>
    <col min="776" max="776" width="3.5703125" customWidth="1"/>
    <col min="777" max="777" width="6.28515625" customWidth="1"/>
    <col min="778" max="778" width="3.28515625" customWidth="1"/>
    <col min="779" max="779" width="9.85546875" customWidth="1"/>
    <col min="780" max="780" width="16.42578125" customWidth="1"/>
    <col min="781" max="781" width="1.140625" customWidth="1"/>
    <col min="782" max="782" width="7.85546875" customWidth="1"/>
    <col min="783" max="783" width="7.42578125" customWidth="1"/>
    <col min="784" max="784" width="0.140625" customWidth="1"/>
    <col min="785" max="785" width="10.5703125" customWidth="1"/>
    <col min="786" max="786" width="6" customWidth="1"/>
    <col min="787" max="788" width="3" customWidth="1"/>
    <col min="789" max="789" width="6" customWidth="1"/>
    <col min="790" max="790" width="1" customWidth="1"/>
    <col min="791" max="1024" width="9.140625" customWidth="1"/>
    <col min="1025" max="1025" width="1" customWidth="1"/>
    <col min="1026" max="1026" width="2" customWidth="1"/>
    <col min="1027" max="1027" width="11" customWidth="1"/>
    <col min="1028" max="1028" width="1" customWidth="1"/>
    <col min="1029" max="1030" width="2" customWidth="1"/>
    <col min="1031" max="1031" width="1.5703125" customWidth="1"/>
    <col min="1032" max="1032" width="3.5703125" customWidth="1"/>
    <col min="1033" max="1033" width="6.28515625" customWidth="1"/>
    <col min="1034" max="1034" width="3.28515625" customWidth="1"/>
    <col min="1035" max="1035" width="9.85546875" customWidth="1"/>
    <col min="1036" max="1036" width="16.42578125" customWidth="1"/>
    <col min="1037" max="1037" width="1.140625" customWidth="1"/>
    <col min="1038" max="1038" width="7.85546875" customWidth="1"/>
    <col min="1039" max="1039" width="7.42578125" customWidth="1"/>
    <col min="1040" max="1040" width="0.140625" customWidth="1"/>
    <col min="1041" max="1041" width="10.5703125" customWidth="1"/>
    <col min="1042" max="1042" width="6" customWidth="1"/>
    <col min="1043" max="1044" width="3" customWidth="1"/>
    <col min="1045" max="1045" width="6" customWidth="1"/>
    <col min="1046" max="1046" width="1" customWidth="1"/>
    <col min="1047" max="1280" width="9.140625" customWidth="1"/>
    <col min="1281" max="1281" width="1" customWidth="1"/>
    <col min="1282" max="1282" width="2" customWidth="1"/>
    <col min="1283" max="1283" width="11" customWidth="1"/>
    <col min="1284" max="1284" width="1" customWidth="1"/>
    <col min="1285" max="1286" width="2" customWidth="1"/>
    <col min="1287" max="1287" width="1.5703125" customWidth="1"/>
    <col min="1288" max="1288" width="3.5703125" customWidth="1"/>
    <col min="1289" max="1289" width="6.28515625" customWidth="1"/>
    <col min="1290" max="1290" width="3.28515625" customWidth="1"/>
    <col min="1291" max="1291" width="9.85546875" customWidth="1"/>
    <col min="1292" max="1292" width="16.42578125" customWidth="1"/>
    <col min="1293" max="1293" width="1.140625" customWidth="1"/>
    <col min="1294" max="1294" width="7.85546875" customWidth="1"/>
    <col min="1295" max="1295" width="7.42578125" customWidth="1"/>
    <col min="1296" max="1296" width="0.140625" customWidth="1"/>
    <col min="1297" max="1297" width="10.5703125" customWidth="1"/>
    <col min="1298" max="1298" width="6" customWidth="1"/>
    <col min="1299" max="1300" width="3" customWidth="1"/>
    <col min="1301" max="1301" width="6" customWidth="1"/>
    <col min="1302" max="1302" width="1" customWidth="1"/>
    <col min="1303" max="1536" width="9.140625" customWidth="1"/>
    <col min="1537" max="1537" width="1" customWidth="1"/>
    <col min="1538" max="1538" width="2" customWidth="1"/>
    <col min="1539" max="1539" width="11" customWidth="1"/>
    <col min="1540" max="1540" width="1" customWidth="1"/>
    <col min="1541" max="1542" width="2" customWidth="1"/>
    <col min="1543" max="1543" width="1.5703125" customWidth="1"/>
    <col min="1544" max="1544" width="3.5703125" customWidth="1"/>
    <col min="1545" max="1545" width="6.28515625" customWidth="1"/>
    <col min="1546" max="1546" width="3.28515625" customWidth="1"/>
    <col min="1547" max="1547" width="9.85546875" customWidth="1"/>
    <col min="1548" max="1548" width="16.42578125" customWidth="1"/>
    <col min="1549" max="1549" width="1.140625" customWidth="1"/>
    <col min="1550" max="1550" width="7.85546875" customWidth="1"/>
    <col min="1551" max="1551" width="7.42578125" customWidth="1"/>
    <col min="1552" max="1552" width="0.140625" customWidth="1"/>
    <col min="1553" max="1553" width="10.5703125" customWidth="1"/>
    <col min="1554" max="1554" width="6" customWidth="1"/>
    <col min="1555" max="1556" width="3" customWidth="1"/>
    <col min="1557" max="1557" width="6" customWidth="1"/>
    <col min="1558" max="1558" width="1" customWidth="1"/>
    <col min="1559" max="1792" width="9.140625" customWidth="1"/>
    <col min="1793" max="1793" width="1" customWidth="1"/>
    <col min="1794" max="1794" width="2" customWidth="1"/>
    <col min="1795" max="1795" width="11" customWidth="1"/>
    <col min="1796" max="1796" width="1" customWidth="1"/>
    <col min="1797" max="1798" width="2" customWidth="1"/>
    <col min="1799" max="1799" width="1.5703125" customWidth="1"/>
    <col min="1800" max="1800" width="3.5703125" customWidth="1"/>
    <col min="1801" max="1801" width="6.28515625" customWidth="1"/>
    <col min="1802" max="1802" width="3.28515625" customWidth="1"/>
    <col min="1803" max="1803" width="9.85546875" customWidth="1"/>
    <col min="1804" max="1804" width="16.42578125" customWidth="1"/>
    <col min="1805" max="1805" width="1.140625" customWidth="1"/>
    <col min="1806" max="1806" width="7.85546875" customWidth="1"/>
    <col min="1807" max="1807" width="7.42578125" customWidth="1"/>
    <col min="1808" max="1808" width="0.140625" customWidth="1"/>
    <col min="1809" max="1809" width="10.5703125" customWidth="1"/>
    <col min="1810" max="1810" width="6" customWidth="1"/>
    <col min="1811" max="1812" width="3" customWidth="1"/>
    <col min="1813" max="1813" width="6" customWidth="1"/>
    <col min="1814" max="1814" width="1" customWidth="1"/>
    <col min="1815" max="2048" width="9.140625" customWidth="1"/>
    <col min="2049" max="2049" width="1" customWidth="1"/>
    <col min="2050" max="2050" width="2" customWidth="1"/>
    <col min="2051" max="2051" width="11" customWidth="1"/>
    <col min="2052" max="2052" width="1" customWidth="1"/>
    <col min="2053" max="2054" width="2" customWidth="1"/>
    <col min="2055" max="2055" width="1.5703125" customWidth="1"/>
    <col min="2056" max="2056" width="3.5703125" customWidth="1"/>
    <col min="2057" max="2057" width="6.28515625" customWidth="1"/>
    <col min="2058" max="2058" width="3.28515625" customWidth="1"/>
    <col min="2059" max="2059" width="9.85546875" customWidth="1"/>
    <col min="2060" max="2060" width="16.42578125" customWidth="1"/>
    <col min="2061" max="2061" width="1.140625" customWidth="1"/>
    <col min="2062" max="2062" width="7.85546875" customWidth="1"/>
    <col min="2063" max="2063" width="7.42578125" customWidth="1"/>
    <col min="2064" max="2064" width="0.140625" customWidth="1"/>
    <col min="2065" max="2065" width="10.5703125" customWidth="1"/>
    <col min="2066" max="2066" width="6" customWidth="1"/>
    <col min="2067" max="2068" width="3" customWidth="1"/>
    <col min="2069" max="2069" width="6" customWidth="1"/>
    <col min="2070" max="2070" width="1" customWidth="1"/>
    <col min="2071" max="2304" width="9.140625" customWidth="1"/>
    <col min="2305" max="2305" width="1" customWidth="1"/>
    <col min="2306" max="2306" width="2" customWidth="1"/>
    <col min="2307" max="2307" width="11" customWidth="1"/>
    <col min="2308" max="2308" width="1" customWidth="1"/>
    <col min="2309" max="2310" width="2" customWidth="1"/>
    <col min="2311" max="2311" width="1.5703125" customWidth="1"/>
    <col min="2312" max="2312" width="3.5703125" customWidth="1"/>
    <col min="2313" max="2313" width="6.28515625" customWidth="1"/>
    <col min="2314" max="2314" width="3.28515625" customWidth="1"/>
    <col min="2315" max="2315" width="9.85546875" customWidth="1"/>
    <col min="2316" max="2316" width="16.42578125" customWidth="1"/>
    <col min="2317" max="2317" width="1.140625" customWidth="1"/>
    <col min="2318" max="2318" width="7.85546875" customWidth="1"/>
    <col min="2319" max="2319" width="7.42578125" customWidth="1"/>
    <col min="2320" max="2320" width="0.140625" customWidth="1"/>
    <col min="2321" max="2321" width="10.5703125" customWidth="1"/>
    <col min="2322" max="2322" width="6" customWidth="1"/>
    <col min="2323" max="2324" width="3" customWidth="1"/>
    <col min="2325" max="2325" width="6" customWidth="1"/>
    <col min="2326" max="2326" width="1" customWidth="1"/>
    <col min="2327" max="2560" width="9.140625" customWidth="1"/>
    <col min="2561" max="2561" width="1" customWidth="1"/>
    <col min="2562" max="2562" width="2" customWidth="1"/>
    <col min="2563" max="2563" width="11" customWidth="1"/>
    <col min="2564" max="2564" width="1" customWidth="1"/>
    <col min="2565" max="2566" width="2" customWidth="1"/>
    <col min="2567" max="2567" width="1.5703125" customWidth="1"/>
    <col min="2568" max="2568" width="3.5703125" customWidth="1"/>
    <col min="2569" max="2569" width="6.28515625" customWidth="1"/>
    <col min="2570" max="2570" width="3.28515625" customWidth="1"/>
    <col min="2571" max="2571" width="9.85546875" customWidth="1"/>
    <col min="2572" max="2572" width="16.42578125" customWidth="1"/>
    <col min="2573" max="2573" width="1.140625" customWidth="1"/>
    <col min="2574" max="2574" width="7.85546875" customWidth="1"/>
    <col min="2575" max="2575" width="7.42578125" customWidth="1"/>
    <col min="2576" max="2576" width="0.140625" customWidth="1"/>
    <col min="2577" max="2577" width="10.5703125" customWidth="1"/>
    <col min="2578" max="2578" width="6" customWidth="1"/>
    <col min="2579" max="2580" width="3" customWidth="1"/>
    <col min="2581" max="2581" width="6" customWidth="1"/>
    <col min="2582" max="2582" width="1" customWidth="1"/>
    <col min="2583" max="2816" width="9.140625" customWidth="1"/>
    <col min="2817" max="2817" width="1" customWidth="1"/>
    <col min="2818" max="2818" width="2" customWidth="1"/>
    <col min="2819" max="2819" width="11" customWidth="1"/>
    <col min="2820" max="2820" width="1" customWidth="1"/>
    <col min="2821" max="2822" width="2" customWidth="1"/>
    <col min="2823" max="2823" width="1.5703125" customWidth="1"/>
    <col min="2824" max="2824" width="3.5703125" customWidth="1"/>
    <col min="2825" max="2825" width="6.28515625" customWidth="1"/>
    <col min="2826" max="2826" width="3.28515625" customWidth="1"/>
    <col min="2827" max="2827" width="9.85546875" customWidth="1"/>
    <col min="2828" max="2828" width="16.42578125" customWidth="1"/>
    <col min="2829" max="2829" width="1.140625" customWidth="1"/>
    <col min="2830" max="2830" width="7.85546875" customWidth="1"/>
    <col min="2831" max="2831" width="7.42578125" customWidth="1"/>
    <col min="2832" max="2832" width="0.140625" customWidth="1"/>
    <col min="2833" max="2833" width="10.5703125" customWidth="1"/>
    <col min="2834" max="2834" width="6" customWidth="1"/>
    <col min="2835" max="2836" width="3" customWidth="1"/>
    <col min="2837" max="2837" width="6" customWidth="1"/>
    <col min="2838" max="2838" width="1" customWidth="1"/>
    <col min="2839" max="3072" width="9.140625" customWidth="1"/>
    <col min="3073" max="3073" width="1" customWidth="1"/>
    <col min="3074" max="3074" width="2" customWidth="1"/>
    <col min="3075" max="3075" width="11" customWidth="1"/>
    <col min="3076" max="3076" width="1" customWidth="1"/>
    <col min="3077" max="3078" width="2" customWidth="1"/>
    <col min="3079" max="3079" width="1.5703125" customWidth="1"/>
    <col min="3080" max="3080" width="3.5703125" customWidth="1"/>
    <col min="3081" max="3081" width="6.28515625" customWidth="1"/>
    <col min="3082" max="3082" width="3.28515625" customWidth="1"/>
    <col min="3083" max="3083" width="9.85546875" customWidth="1"/>
    <col min="3084" max="3084" width="16.42578125" customWidth="1"/>
    <col min="3085" max="3085" width="1.140625" customWidth="1"/>
    <col min="3086" max="3086" width="7.85546875" customWidth="1"/>
    <col min="3087" max="3087" width="7.42578125" customWidth="1"/>
    <col min="3088" max="3088" width="0.140625" customWidth="1"/>
    <col min="3089" max="3089" width="10.5703125" customWidth="1"/>
    <col min="3090" max="3090" width="6" customWidth="1"/>
    <col min="3091" max="3092" width="3" customWidth="1"/>
    <col min="3093" max="3093" width="6" customWidth="1"/>
    <col min="3094" max="3094" width="1" customWidth="1"/>
    <col min="3095" max="3328" width="9.140625" customWidth="1"/>
    <col min="3329" max="3329" width="1" customWidth="1"/>
    <col min="3330" max="3330" width="2" customWidth="1"/>
    <col min="3331" max="3331" width="11" customWidth="1"/>
    <col min="3332" max="3332" width="1" customWidth="1"/>
    <col min="3333" max="3334" width="2" customWidth="1"/>
    <col min="3335" max="3335" width="1.5703125" customWidth="1"/>
    <col min="3336" max="3336" width="3.5703125" customWidth="1"/>
    <col min="3337" max="3337" width="6.28515625" customWidth="1"/>
    <col min="3338" max="3338" width="3.28515625" customWidth="1"/>
    <col min="3339" max="3339" width="9.85546875" customWidth="1"/>
    <col min="3340" max="3340" width="16.42578125" customWidth="1"/>
    <col min="3341" max="3341" width="1.140625" customWidth="1"/>
    <col min="3342" max="3342" width="7.85546875" customWidth="1"/>
    <col min="3343" max="3343" width="7.42578125" customWidth="1"/>
    <col min="3344" max="3344" width="0.140625" customWidth="1"/>
    <col min="3345" max="3345" width="10.5703125" customWidth="1"/>
    <col min="3346" max="3346" width="6" customWidth="1"/>
    <col min="3347" max="3348" width="3" customWidth="1"/>
    <col min="3349" max="3349" width="6" customWidth="1"/>
    <col min="3350" max="3350" width="1" customWidth="1"/>
    <col min="3351" max="3584" width="9.140625" customWidth="1"/>
    <col min="3585" max="3585" width="1" customWidth="1"/>
    <col min="3586" max="3586" width="2" customWidth="1"/>
    <col min="3587" max="3587" width="11" customWidth="1"/>
    <col min="3588" max="3588" width="1" customWidth="1"/>
    <col min="3589" max="3590" width="2" customWidth="1"/>
    <col min="3591" max="3591" width="1.5703125" customWidth="1"/>
    <col min="3592" max="3592" width="3.5703125" customWidth="1"/>
    <col min="3593" max="3593" width="6.28515625" customWidth="1"/>
    <col min="3594" max="3594" width="3.28515625" customWidth="1"/>
    <col min="3595" max="3595" width="9.85546875" customWidth="1"/>
    <col min="3596" max="3596" width="16.42578125" customWidth="1"/>
    <col min="3597" max="3597" width="1.140625" customWidth="1"/>
    <col min="3598" max="3598" width="7.85546875" customWidth="1"/>
    <col min="3599" max="3599" width="7.42578125" customWidth="1"/>
    <col min="3600" max="3600" width="0.140625" customWidth="1"/>
    <col min="3601" max="3601" width="10.5703125" customWidth="1"/>
    <col min="3602" max="3602" width="6" customWidth="1"/>
    <col min="3603" max="3604" width="3" customWidth="1"/>
    <col min="3605" max="3605" width="6" customWidth="1"/>
    <col min="3606" max="3606" width="1" customWidth="1"/>
    <col min="3607" max="3840" width="9.140625" customWidth="1"/>
    <col min="3841" max="3841" width="1" customWidth="1"/>
    <col min="3842" max="3842" width="2" customWidth="1"/>
    <col min="3843" max="3843" width="11" customWidth="1"/>
    <col min="3844" max="3844" width="1" customWidth="1"/>
    <col min="3845" max="3846" width="2" customWidth="1"/>
    <col min="3847" max="3847" width="1.5703125" customWidth="1"/>
    <col min="3848" max="3848" width="3.5703125" customWidth="1"/>
    <col min="3849" max="3849" width="6.28515625" customWidth="1"/>
    <col min="3850" max="3850" width="3.28515625" customWidth="1"/>
    <col min="3851" max="3851" width="9.85546875" customWidth="1"/>
    <col min="3852" max="3852" width="16.42578125" customWidth="1"/>
    <col min="3853" max="3853" width="1.140625" customWidth="1"/>
    <col min="3854" max="3854" width="7.85546875" customWidth="1"/>
    <col min="3855" max="3855" width="7.42578125" customWidth="1"/>
    <col min="3856" max="3856" width="0.140625" customWidth="1"/>
    <col min="3857" max="3857" width="10.5703125" customWidth="1"/>
    <col min="3858" max="3858" width="6" customWidth="1"/>
    <col min="3859" max="3860" width="3" customWidth="1"/>
    <col min="3861" max="3861" width="6" customWidth="1"/>
    <col min="3862" max="3862" width="1" customWidth="1"/>
    <col min="3863" max="4096" width="9.140625" customWidth="1"/>
    <col min="4097" max="4097" width="1" customWidth="1"/>
    <col min="4098" max="4098" width="2" customWidth="1"/>
    <col min="4099" max="4099" width="11" customWidth="1"/>
    <col min="4100" max="4100" width="1" customWidth="1"/>
    <col min="4101" max="4102" width="2" customWidth="1"/>
    <col min="4103" max="4103" width="1.5703125" customWidth="1"/>
    <col min="4104" max="4104" width="3.5703125" customWidth="1"/>
    <col min="4105" max="4105" width="6.28515625" customWidth="1"/>
    <col min="4106" max="4106" width="3.28515625" customWidth="1"/>
    <col min="4107" max="4107" width="9.85546875" customWidth="1"/>
    <col min="4108" max="4108" width="16.42578125" customWidth="1"/>
    <col min="4109" max="4109" width="1.140625" customWidth="1"/>
    <col min="4110" max="4110" width="7.85546875" customWidth="1"/>
    <col min="4111" max="4111" width="7.42578125" customWidth="1"/>
    <col min="4112" max="4112" width="0.140625" customWidth="1"/>
    <col min="4113" max="4113" width="10.5703125" customWidth="1"/>
    <col min="4114" max="4114" width="6" customWidth="1"/>
    <col min="4115" max="4116" width="3" customWidth="1"/>
    <col min="4117" max="4117" width="6" customWidth="1"/>
    <col min="4118" max="4118" width="1" customWidth="1"/>
    <col min="4119" max="4352" width="9.140625" customWidth="1"/>
    <col min="4353" max="4353" width="1" customWidth="1"/>
    <col min="4354" max="4354" width="2" customWidth="1"/>
    <col min="4355" max="4355" width="11" customWidth="1"/>
    <col min="4356" max="4356" width="1" customWidth="1"/>
    <col min="4357" max="4358" width="2" customWidth="1"/>
    <col min="4359" max="4359" width="1.5703125" customWidth="1"/>
    <col min="4360" max="4360" width="3.5703125" customWidth="1"/>
    <col min="4361" max="4361" width="6.28515625" customWidth="1"/>
    <col min="4362" max="4362" width="3.28515625" customWidth="1"/>
    <col min="4363" max="4363" width="9.85546875" customWidth="1"/>
    <col min="4364" max="4364" width="16.42578125" customWidth="1"/>
    <col min="4365" max="4365" width="1.140625" customWidth="1"/>
    <col min="4366" max="4366" width="7.85546875" customWidth="1"/>
    <col min="4367" max="4367" width="7.42578125" customWidth="1"/>
    <col min="4368" max="4368" width="0.140625" customWidth="1"/>
    <col min="4369" max="4369" width="10.5703125" customWidth="1"/>
    <col min="4370" max="4370" width="6" customWidth="1"/>
    <col min="4371" max="4372" width="3" customWidth="1"/>
    <col min="4373" max="4373" width="6" customWidth="1"/>
    <col min="4374" max="4374" width="1" customWidth="1"/>
    <col min="4375" max="4608" width="9.140625" customWidth="1"/>
    <col min="4609" max="4609" width="1" customWidth="1"/>
    <col min="4610" max="4610" width="2" customWidth="1"/>
    <col min="4611" max="4611" width="11" customWidth="1"/>
    <col min="4612" max="4612" width="1" customWidth="1"/>
    <col min="4613" max="4614" width="2" customWidth="1"/>
    <col min="4615" max="4615" width="1.5703125" customWidth="1"/>
    <col min="4616" max="4616" width="3.5703125" customWidth="1"/>
    <col min="4617" max="4617" width="6.28515625" customWidth="1"/>
    <col min="4618" max="4618" width="3.28515625" customWidth="1"/>
    <col min="4619" max="4619" width="9.85546875" customWidth="1"/>
    <col min="4620" max="4620" width="16.42578125" customWidth="1"/>
    <col min="4621" max="4621" width="1.140625" customWidth="1"/>
    <col min="4622" max="4622" width="7.85546875" customWidth="1"/>
    <col min="4623" max="4623" width="7.42578125" customWidth="1"/>
    <col min="4624" max="4624" width="0.140625" customWidth="1"/>
    <col min="4625" max="4625" width="10.5703125" customWidth="1"/>
    <col min="4626" max="4626" width="6" customWidth="1"/>
    <col min="4627" max="4628" width="3" customWidth="1"/>
    <col min="4629" max="4629" width="6" customWidth="1"/>
    <col min="4630" max="4630" width="1" customWidth="1"/>
    <col min="4631" max="4864" width="9.140625" customWidth="1"/>
    <col min="4865" max="4865" width="1" customWidth="1"/>
    <col min="4866" max="4866" width="2" customWidth="1"/>
    <col min="4867" max="4867" width="11" customWidth="1"/>
    <col min="4868" max="4868" width="1" customWidth="1"/>
    <col min="4869" max="4870" width="2" customWidth="1"/>
    <col min="4871" max="4871" width="1.5703125" customWidth="1"/>
    <col min="4872" max="4872" width="3.5703125" customWidth="1"/>
    <col min="4873" max="4873" width="6.28515625" customWidth="1"/>
    <col min="4874" max="4874" width="3.28515625" customWidth="1"/>
    <col min="4875" max="4875" width="9.85546875" customWidth="1"/>
    <col min="4876" max="4876" width="16.42578125" customWidth="1"/>
    <col min="4877" max="4877" width="1.140625" customWidth="1"/>
    <col min="4878" max="4878" width="7.85546875" customWidth="1"/>
    <col min="4879" max="4879" width="7.42578125" customWidth="1"/>
    <col min="4880" max="4880" width="0.140625" customWidth="1"/>
    <col min="4881" max="4881" width="10.5703125" customWidth="1"/>
    <col min="4882" max="4882" width="6" customWidth="1"/>
    <col min="4883" max="4884" width="3" customWidth="1"/>
    <col min="4885" max="4885" width="6" customWidth="1"/>
    <col min="4886" max="4886" width="1" customWidth="1"/>
    <col min="4887" max="5120" width="9.140625" customWidth="1"/>
    <col min="5121" max="5121" width="1" customWidth="1"/>
    <col min="5122" max="5122" width="2" customWidth="1"/>
    <col min="5123" max="5123" width="11" customWidth="1"/>
    <col min="5124" max="5124" width="1" customWidth="1"/>
    <col min="5125" max="5126" width="2" customWidth="1"/>
    <col min="5127" max="5127" width="1.5703125" customWidth="1"/>
    <col min="5128" max="5128" width="3.5703125" customWidth="1"/>
    <col min="5129" max="5129" width="6.28515625" customWidth="1"/>
    <col min="5130" max="5130" width="3.28515625" customWidth="1"/>
    <col min="5131" max="5131" width="9.85546875" customWidth="1"/>
    <col min="5132" max="5132" width="16.42578125" customWidth="1"/>
    <col min="5133" max="5133" width="1.140625" customWidth="1"/>
    <col min="5134" max="5134" width="7.85546875" customWidth="1"/>
    <col min="5135" max="5135" width="7.42578125" customWidth="1"/>
    <col min="5136" max="5136" width="0.140625" customWidth="1"/>
    <col min="5137" max="5137" width="10.5703125" customWidth="1"/>
    <col min="5138" max="5138" width="6" customWidth="1"/>
    <col min="5139" max="5140" width="3" customWidth="1"/>
    <col min="5141" max="5141" width="6" customWidth="1"/>
    <col min="5142" max="5142" width="1" customWidth="1"/>
    <col min="5143" max="5376" width="9.140625" customWidth="1"/>
    <col min="5377" max="5377" width="1" customWidth="1"/>
    <col min="5378" max="5378" width="2" customWidth="1"/>
    <col min="5379" max="5379" width="11" customWidth="1"/>
    <col min="5380" max="5380" width="1" customWidth="1"/>
    <col min="5381" max="5382" width="2" customWidth="1"/>
    <col min="5383" max="5383" width="1.5703125" customWidth="1"/>
    <col min="5384" max="5384" width="3.5703125" customWidth="1"/>
    <col min="5385" max="5385" width="6.28515625" customWidth="1"/>
    <col min="5386" max="5386" width="3.28515625" customWidth="1"/>
    <col min="5387" max="5387" width="9.85546875" customWidth="1"/>
    <col min="5388" max="5388" width="16.42578125" customWidth="1"/>
    <col min="5389" max="5389" width="1.140625" customWidth="1"/>
    <col min="5390" max="5390" width="7.85546875" customWidth="1"/>
    <col min="5391" max="5391" width="7.42578125" customWidth="1"/>
    <col min="5392" max="5392" width="0.140625" customWidth="1"/>
    <col min="5393" max="5393" width="10.5703125" customWidth="1"/>
    <col min="5394" max="5394" width="6" customWidth="1"/>
    <col min="5395" max="5396" width="3" customWidth="1"/>
    <col min="5397" max="5397" width="6" customWidth="1"/>
    <col min="5398" max="5398" width="1" customWidth="1"/>
    <col min="5399" max="5632" width="9.140625" customWidth="1"/>
    <col min="5633" max="5633" width="1" customWidth="1"/>
    <col min="5634" max="5634" width="2" customWidth="1"/>
    <col min="5635" max="5635" width="11" customWidth="1"/>
    <col min="5636" max="5636" width="1" customWidth="1"/>
    <col min="5637" max="5638" width="2" customWidth="1"/>
    <col min="5639" max="5639" width="1.5703125" customWidth="1"/>
    <col min="5640" max="5640" width="3.5703125" customWidth="1"/>
    <col min="5641" max="5641" width="6.28515625" customWidth="1"/>
    <col min="5642" max="5642" width="3.28515625" customWidth="1"/>
    <col min="5643" max="5643" width="9.85546875" customWidth="1"/>
    <col min="5644" max="5644" width="16.42578125" customWidth="1"/>
    <col min="5645" max="5645" width="1.140625" customWidth="1"/>
    <col min="5646" max="5646" width="7.85546875" customWidth="1"/>
    <col min="5647" max="5647" width="7.42578125" customWidth="1"/>
    <col min="5648" max="5648" width="0.140625" customWidth="1"/>
    <col min="5649" max="5649" width="10.5703125" customWidth="1"/>
    <col min="5650" max="5650" width="6" customWidth="1"/>
    <col min="5651" max="5652" width="3" customWidth="1"/>
    <col min="5653" max="5653" width="6" customWidth="1"/>
    <col min="5654" max="5654" width="1" customWidth="1"/>
    <col min="5655" max="5888" width="9.140625" customWidth="1"/>
    <col min="5889" max="5889" width="1" customWidth="1"/>
    <col min="5890" max="5890" width="2" customWidth="1"/>
    <col min="5891" max="5891" width="11" customWidth="1"/>
    <col min="5892" max="5892" width="1" customWidth="1"/>
    <col min="5893" max="5894" width="2" customWidth="1"/>
    <col min="5895" max="5895" width="1.5703125" customWidth="1"/>
    <col min="5896" max="5896" width="3.5703125" customWidth="1"/>
    <col min="5897" max="5897" width="6.28515625" customWidth="1"/>
    <col min="5898" max="5898" width="3.28515625" customWidth="1"/>
    <col min="5899" max="5899" width="9.85546875" customWidth="1"/>
    <col min="5900" max="5900" width="16.42578125" customWidth="1"/>
    <col min="5901" max="5901" width="1.140625" customWidth="1"/>
    <col min="5902" max="5902" width="7.85546875" customWidth="1"/>
    <col min="5903" max="5903" width="7.42578125" customWidth="1"/>
    <col min="5904" max="5904" width="0.140625" customWidth="1"/>
    <col min="5905" max="5905" width="10.5703125" customWidth="1"/>
    <col min="5906" max="5906" width="6" customWidth="1"/>
    <col min="5907" max="5908" width="3" customWidth="1"/>
    <col min="5909" max="5909" width="6" customWidth="1"/>
    <col min="5910" max="5910" width="1" customWidth="1"/>
    <col min="5911" max="6144" width="9.140625" customWidth="1"/>
    <col min="6145" max="6145" width="1" customWidth="1"/>
    <col min="6146" max="6146" width="2" customWidth="1"/>
    <col min="6147" max="6147" width="11" customWidth="1"/>
    <col min="6148" max="6148" width="1" customWidth="1"/>
    <col min="6149" max="6150" width="2" customWidth="1"/>
    <col min="6151" max="6151" width="1.5703125" customWidth="1"/>
    <col min="6152" max="6152" width="3.5703125" customWidth="1"/>
    <col min="6153" max="6153" width="6.28515625" customWidth="1"/>
    <col min="6154" max="6154" width="3.28515625" customWidth="1"/>
    <col min="6155" max="6155" width="9.85546875" customWidth="1"/>
    <col min="6156" max="6156" width="16.42578125" customWidth="1"/>
    <col min="6157" max="6157" width="1.140625" customWidth="1"/>
    <col min="6158" max="6158" width="7.85546875" customWidth="1"/>
    <col min="6159" max="6159" width="7.42578125" customWidth="1"/>
    <col min="6160" max="6160" width="0.140625" customWidth="1"/>
    <col min="6161" max="6161" width="10.5703125" customWidth="1"/>
    <col min="6162" max="6162" width="6" customWidth="1"/>
    <col min="6163" max="6164" width="3" customWidth="1"/>
    <col min="6165" max="6165" width="6" customWidth="1"/>
    <col min="6166" max="6166" width="1" customWidth="1"/>
    <col min="6167" max="6400" width="9.140625" customWidth="1"/>
    <col min="6401" max="6401" width="1" customWidth="1"/>
    <col min="6402" max="6402" width="2" customWidth="1"/>
    <col min="6403" max="6403" width="11" customWidth="1"/>
    <col min="6404" max="6404" width="1" customWidth="1"/>
    <col min="6405" max="6406" width="2" customWidth="1"/>
    <col min="6407" max="6407" width="1.5703125" customWidth="1"/>
    <col min="6408" max="6408" width="3.5703125" customWidth="1"/>
    <col min="6409" max="6409" width="6.28515625" customWidth="1"/>
    <col min="6410" max="6410" width="3.28515625" customWidth="1"/>
    <col min="6411" max="6411" width="9.85546875" customWidth="1"/>
    <col min="6412" max="6412" width="16.42578125" customWidth="1"/>
    <col min="6413" max="6413" width="1.140625" customWidth="1"/>
    <col min="6414" max="6414" width="7.85546875" customWidth="1"/>
    <col min="6415" max="6415" width="7.42578125" customWidth="1"/>
    <col min="6416" max="6416" width="0.140625" customWidth="1"/>
    <col min="6417" max="6417" width="10.5703125" customWidth="1"/>
    <col min="6418" max="6418" width="6" customWidth="1"/>
    <col min="6419" max="6420" width="3" customWidth="1"/>
    <col min="6421" max="6421" width="6" customWidth="1"/>
    <col min="6422" max="6422" width="1" customWidth="1"/>
    <col min="6423" max="6656" width="9.140625" customWidth="1"/>
    <col min="6657" max="6657" width="1" customWidth="1"/>
    <col min="6658" max="6658" width="2" customWidth="1"/>
    <col min="6659" max="6659" width="11" customWidth="1"/>
    <col min="6660" max="6660" width="1" customWidth="1"/>
    <col min="6661" max="6662" width="2" customWidth="1"/>
    <col min="6663" max="6663" width="1.5703125" customWidth="1"/>
    <col min="6664" max="6664" width="3.5703125" customWidth="1"/>
    <col min="6665" max="6665" width="6.28515625" customWidth="1"/>
    <col min="6666" max="6666" width="3.28515625" customWidth="1"/>
    <col min="6667" max="6667" width="9.85546875" customWidth="1"/>
    <col min="6668" max="6668" width="16.42578125" customWidth="1"/>
    <col min="6669" max="6669" width="1.140625" customWidth="1"/>
    <col min="6670" max="6670" width="7.85546875" customWidth="1"/>
    <col min="6671" max="6671" width="7.42578125" customWidth="1"/>
    <col min="6672" max="6672" width="0.140625" customWidth="1"/>
    <col min="6673" max="6673" width="10.5703125" customWidth="1"/>
    <col min="6674" max="6674" width="6" customWidth="1"/>
    <col min="6675" max="6676" width="3" customWidth="1"/>
    <col min="6677" max="6677" width="6" customWidth="1"/>
    <col min="6678" max="6678" width="1" customWidth="1"/>
    <col min="6679" max="6912" width="9.140625" customWidth="1"/>
    <col min="6913" max="6913" width="1" customWidth="1"/>
    <col min="6914" max="6914" width="2" customWidth="1"/>
    <col min="6915" max="6915" width="11" customWidth="1"/>
    <col min="6916" max="6916" width="1" customWidth="1"/>
    <col min="6917" max="6918" width="2" customWidth="1"/>
    <col min="6919" max="6919" width="1.5703125" customWidth="1"/>
    <col min="6920" max="6920" width="3.5703125" customWidth="1"/>
    <col min="6921" max="6921" width="6.28515625" customWidth="1"/>
    <col min="6922" max="6922" width="3.28515625" customWidth="1"/>
    <col min="6923" max="6923" width="9.85546875" customWidth="1"/>
    <col min="6924" max="6924" width="16.42578125" customWidth="1"/>
    <col min="6925" max="6925" width="1.140625" customWidth="1"/>
    <col min="6926" max="6926" width="7.85546875" customWidth="1"/>
    <col min="6927" max="6927" width="7.42578125" customWidth="1"/>
    <col min="6928" max="6928" width="0.140625" customWidth="1"/>
    <col min="6929" max="6929" width="10.5703125" customWidth="1"/>
    <col min="6930" max="6930" width="6" customWidth="1"/>
    <col min="6931" max="6932" width="3" customWidth="1"/>
    <col min="6933" max="6933" width="6" customWidth="1"/>
    <col min="6934" max="6934" width="1" customWidth="1"/>
    <col min="6935" max="7168" width="9.140625" customWidth="1"/>
    <col min="7169" max="7169" width="1" customWidth="1"/>
    <col min="7170" max="7170" width="2" customWidth="1"/>
    <col min="7171" max="7171" width="11" customWidth="1"/>
    <col min="7172" max="7172" width="1" customWidth="1"/>
    <col min="7173" max="7174" width="2" customWidth="1"/>
    <col min="7175" max="7175" width="1.5703125" customWidth="1"/>
    <col min="7176" max="7176" width="3.5703125" customWidth="1"/>
    <col min="7177" max="7177" width="6.28515625" customWidth="1"/>
    <col min="7178" max="7178" width="3.28515625" customWidth="1"/>
    <col min="7179" max="7179" width="9.85546875" customWidth="1"/>
    <col min="7180" max="7180" width="16.42578125" customWidth="1"/>
    <col min="7181" max="7181" width="1.140625" customWidth="1"/>
    <col min="7182" max="7182" width="7.85546875" customWidth="1"/>
    <col min="7183" max="7183" width="7.42578125" customWidth="1"/>
    <col min="7184" max="7184" width="0.140625" customWidth="1"/>
    <col min="7185" max="7185" width="10.5703125" customWidth="1"/>
    <col min="7186" max="7186" width="6" customWidth="1"/>
    <col min="7187" max="7188" width="3" customWidth="1"/>
    <col min="7189" max="7189" width="6" customWidth="1"/>
    <col min="7190" max="7190" width="1" customWidth="1"/>
    <col min="7191" max="7424" width="9.140625" customWidth="1"/>
    <col min="7425" max="7425" width="1" customWidth="1"/>
    <col min="7426" max="7426" width="2" customWidth="1"/>
    <col min="7427" max="7427" width="11" customWidth="1"/>
    <col min="7428" max="7428" width="1" customWidth="1"/>
    <col min="7429" max="7430" width="2" customWidth="1"/>
    <col min="7431" max="7431" width="1.5703125" customWidth="1"/>
    <col min="7432" max="7432" width="3.5703125" customWidth="1"/>
    <col min="7433" max="7433" width="6.28515625" customWidth="1"/>
    <col min="7434" max="7434" width="3.28515625" customWidth="1"/>
    <col min="7435" max="7435" width="9.85546875" customWidth="1"/>
    <col min="7436" max="7436" width="16.42578125" customWidth="1"/>
    <col min="7437" max="7437" width="1.140625" customWidth="1"/>
    <col min="7438" max="7438" width="7.85546875" customWidth="1"/>
    <col min="7439" max="7439" width="7.42578125" customWidth="1"/>
    <col min="7440" max="7440" width="0.140625" customWidth="1"/>
    <col min="7441" max="7441" width="10.5703125" customWidth="1"/>
    <col min="7442" max="7442" width="6" customWidth="1"/>
    <col min="7443" max="7444" width="3" customWidth="1"/>
    <col min="7445" max="7445" width="6" customWidth="1"/>
    <col min="7446" max="7446" width="1" customWidth="1"/>
    <col min="7447" max="7680" width="9.140625" customWidth="1"/>
    <col min="7681" max="7681" width="1" customWidth="1"/>
    <col min="7682" max="7682" width="2" customWidth="1"/>
    <col min="7683" max="7683" width="11" customWidth="1"/>
    <col min="7684" max="7684" width="1" customWidth="1"/>
    <col min="7685" max="7686" width="2" customWidth="1"/>
    <col min="7687" max="7687" width="1.5703125" customWidth="1"/>
    <col min="7688" max="7688" width="3.5703125" customWidth="1"/>
    <col min="7689" max="7689" width="6.28515625" customWidth="1"/>
    <col min="7690" max="7690" width="3.28515625" customWidth="1"/>
    <col min="7691" max="7691" width="9.85546875" customWidth="1"/>
    <col min="7692" max="7692" width="16.42578125" customWidth="1"/>
    <col min="7693" max="7693" width="1.140625" customWidth="1"/>
    <col min="7694" max="7694" width="7.85546875" customWidth="1"/>
    <col min="7695" max="7695" width="7.42578125" customWidth="1"/>
    <col min="7696" max="7696" width="0.140625" customWidth="1"/>
    <col min="7697" max="7697" width="10.5703125" customWidth="1"/>
    <col min="7698" max="7698" width="6" customWidth="1"/>
    <col min="7699" max="7700" width="3" customWidth="1"/>
    <col min="7701" max="7701" width="6" customWidth="1"/>
    <col min="7702" max="7702" width="1" customWidth="1"/>
    <col min="7703" max="7936" width="9.140625" customWidth="1"/>
    <col min="7937" max="7937" width="1" customWidth="1"/>
    <col min="7938" max="7938" width="2" customWidth="1"/>
    <col min="7939" max="7939" width="11" customWidth="1"/>
    <col min="7940" max="7940" width="1" customWidth="1"/>
    <col min="7941" max="7942" width="2" customWidth="1"/>
    <col min="7943" max="7943" width="1.5703125" customWidth="1"/>
    <col min="7944" max="7944" width="3.5703125" customWidth="1"/>
    <col min="7945" max="7945" width="6.28515625" customWidth="1"/>
    <col min="7946" max="7946" width="3.28515625" customWidth="1"/>
    <col min="7947" max="7947" width="9.85546875" customWidth="1"/>
    <col min="7948" max="7948" width="16.42578125" customWidth="1"/>
    <col min="7949" max="7949" width="1.140625" customWidth="1"/>
    <col min="7950" max="7950" width="7.85546875" customWidth="1"/>
    <col min="7951" max="7951" width="7.42578125" customWidth="1"/>
    <col min="7952" max="7952" width="0.140625" customWidth="1"/>
    <col min="7953" max="7953" width="10.5703125" customWidth="1"/>
    <col min="7954" max="7954" width="6" customWidth="1"/>
    <col min="7955" max="7956" width="3" customWidth="1"/>
    <col min="7957" max="7957" width="6" customWidth="1"/>
    <col min="7958" max="7958" width="1" customWidth="1"/>
    <col min="7959" max="8192" width="9.140625" customWidth="1"/>
    <col min="8193" max="8193" width="1" customWidth="1"/>
    <col min="8194" max="8194" width="2" customWidth="1"/>
    <col min="8195" max="8195" width="11" customWidth="1"/>
    <col min="8196" max="8196" width="1" customWidth="1"/>
    <col min="8197" max="8198" width="2" customWidth="1"/>
    <col min="8199" max="8199" width="1.5703125" customWidth="1"/>
    <col min="8200" max="8200" width="3.5703125" customWidth="1"/>
    <col min="8201" max="8201" width="6.28515625" customWidth="1"/>
    <col min="8202" max="8202" width="3.28515625" customWidth="1"/>
    <col min="8203" max="8203" width="9.85546875" customWidth="1"/>
    <col min="8204" max="8204" width="16.42578125" customWidth="1"/>
    <col min="8205" max="8205" width="1.140625" customWidth="1"/>
    <col min="8206" max="8206" width="7.85546875" customWidth="1"/>
    <col min="8207" max="8207" width="7.42578125" customWidth="1"/>
    <col min="8208" max="8208" width="0.140625" customWidth="1"/>
    <col min="8209" max="8209" width="10.5703125" customWidth="1"/>
    <col min="8210" max="8210" width="6" customWidth="1"/>
    <col min="8211" max="8212" width="3" customWidth="1"/>
    <col min="8213" max="8213" width="6" customWidth="1"/>
    <col min="8214" max="8214" width="1" customWidth="1"/>
    <col min="8215" max="8448" width="9.140625" customWidth="1"/>
    <col min="8449" max="8449" width="1" customWidth="1"/>
    <col min="8450" max="8450" width="2" customWidth="1"/>
    <col min="8451" max="8451" width="11" customWidth="1"/>
    <col min="8452" max="8452" width="1" customWidth="1"/>
    <col min="8453" max="8454" width="2" customWidth="1"/>
    <col min="8455" max="8455" width="1.5703125" customWidth="1"/>
    <col min="8456" max="8456" width="3.5703125" customWidth="1"/>
    <col min="8457" max="8457" width="6.28515625" customWidth="1"/>
    <col min="8458" max="8458" width="3.28515625" customWidth="1"/>
    <col min="8459" max="8459" width="9.85546875" customWidth="1"/>
    <col min="8460" max="8460" width="16.42578125" customWidth="1"/>
    <col min="8461" max="8461" width="1.140625" customWidth="1"/>
    <col min="8462" max="8462" width="7.85546875" customWidth="1"/>
    <col min="8463" max="8463" width="7.42578125" customWidth="1"/>
    <col min="8464" max="8464" width="0.140625" customWidth="1"/>
    <col min="8465" max="8465" width="10.5703125" customWidth="1"/>
    <col min="8466" max="8466" width="6" customWidth="1"/>
    <col min="8467" max="8468" width="3" customWidth="1"/>
    <col min="8469" max="8469" width="6" customWidth="1"/>
    <col min="8470" max="8470" width="1" customWidth="1"/>
    <col min="8471" max="8704" width="9.140625" customWidth="1"/>
    <col min="8705" max="8705" width="1" customWidth="1"/>
    <col min="8706" max="8706" width="2" customWidth="1"/>
    <col min="8707" max="8707" width="11" customWidth="1"/>
    <col min="8708" max="8708" width="1" customWidth="1"/>
    <col min="8709" max="8710" width="2" customWidth="1"/>
    <col min="8711" max="8711" width="1.5703125" customWidth="1"/>
    <col min="8712" max="8712" width="3.5703125" customWidth="1"/>
    <col min="8713" max="8713" width="6.28515625" customWidth="1"/>
    <col min="8714" max="8714" width="3.28515625" customWidth="1"/>
    <col min="8715" max="8715" width="9.85546875" customWidth="1"/>
    <col min="8716" max="8716" width="16.42578125" customWidth="1"/>
    <col min="8717" max="8717" width="1.140625" customWidth="1"/>
    <col min="8718" max="8718" width="7.85546875" customWidth="1"/>
    <col min="8719" max="8719" width="7.42578125" customWidth="1"/>
    <col min="8720" max="8720" width="0.140625" customWidth="1"/>
    <col min="8721" max="8721" width="10.5703125" customWidth="1"/>
    <col min="8722" max="8722" width="6" customWidth="1"/>
    <col min="8723" max="8724" width="3" customWidth="1"/>
    <col min="8725" max="8725" width="6" customWidth="1"/>
    <col min="8726" max="8726" width="1" customWidth="1"/>
    <col min="8727" max="8960" width="9.140625" customWidth="1"/>
    <col min="8961" max="8961" width="1" customWidth="1"/>
    <col min="8962" max="8962" width="2" customWidth="1"/>
    <col min="8963" max="8963" width="11" customWidth="1"/>
    <col min="8964" max="8964" width="1" customWidth="1"/>
    <col min="8965" max="8966" width="2" customWidth="1"/>
    <col min="8967" max="8967" width="1.5703125" customWidth="1"/>
    <col min="8968" max="8968" width="3.5703125" customWidth="1"/>
    <col min="8969" max="8969" width="6.28515625" customWidth="1"/>
    <col min="8970" max="8970" width="3.28515625" customWidth="1"/>
    <col min="8971" max="8971" width="9.85546875" customWidth="1"/>
    <col min="8972" max="8972" width="16.42578125" customWidth="1"/>
    <col min="8973" max="8973" width="1.140625" customWidth="1"/>
    <col min="8974" max="8974" width="7.85546875" customWidth="1"/>
    <col min="8975" max="8975" width="7.42578125" customWidth="1"/>
    <col min="8976" max="8976" width="0.140625" customWidth="1"/>
    <col min="8977" max="8977" width="10.5703125" customWidth="1"/>
    <col min="8978" max="8978" width="6" customWidth="1"/>
    <col min="8979" max="8980" width="3" customWidth="1"/>
    <col min="8981" max="8981" width="6" customWidth="1"/>
    <col min="8982" max="8982" width="1" customWidth="1"/>
    <col min="8983" max="9216" width="9.140625" customWidth="1"/>
    <col min="9217" max="9217" width="1" customWidth="1"/>
    <col min="9218" max="9218" width="2" customWidth="1"/>
    <col min="9219" max="9219" width="11" customWidth="1"/>
    <col min="9220" max="9220" width="1" customWidth="1"/>
    <col min="9221" max="9222" width="2" customWidth="1"/>
    <col min="9223" max="9223" width="1.5703125" customWidth="1"/>
    <col min="9224" max="9224" width="3.5703125" customWidth="1"/>
    <col min="9225" max="9225" width="6.28515625" customWidth="1"/>
    <col min="9226" max="9226" width="3.28515625" customWidth="1"/>
    <col min="9227" max="9227" width="9.85546875" customWidth="1"/>
    <col min="9228" max="9228" width="16.42578125" customWidth="1"/>
    <col min="9229" max="9229" width="1.140625" customWidth="1"/>
    <col min="9230" max="9230" width="7.85546875" customWidth="1"/>
    <col min="9231" max="9231" width="7.42578125" customWidth="1"/>
    <col min="9232" max="9232" width="0.140625" customWidth="1"/>
    <col min="9233" max="9233" width="10.5703125" customWidth="1"/>
    <col min="9234" max="9234" width="6" customWidth="1"/>
    <col min="9235" max="9236" width="3" customWidth="1"/>
    <col min="9237" max="9237" width="6" customWidth="1"/>
    <col min="9238" max="9238" width="1" customWidth="1"/>
    <col min="9239" max="9472" width="9.140625" customWidth="1"/>
    <col min="9473" max="9473" width="1" customWidth="1"/>
    <col min="9474" max="9474" width="2" customWidth="1"/>
    <col min="9475" max="9475" width="11" customWidth="1"/>
    <col min="9476" max="9476" width="1" customWidth="1"/>
    <col min="9477" max="9478" width="2" customWidth="1"/>
    <col min="9479" max="9479" width="1.5703125" customWidth="1"/>
    <col min="9480" max="9480" width="3.5703125" customWidth="1"/>
    <col min="9481" max="9481" width="6.28515625" customWidth="1"/>
    <col min="9482" max="9482" width="3.28515625" customWidth="1"/>
    <col min="9483" max="9483" width="9.85546875" customWidth="1"/>
    <col min="9484" max="9484" width="16.42578125" customWidth="1"/>
    <col min="9485" max="9485" width="1.140625" customWidth="1"/>
    <col min="9486" max="9486" width="7.85546875" customWidth="1"/>
    <col min="9487" max="9487" width="7.42578125" customWidth="1"/>
    <col min="9488" max="9488" width="0.140625" customWidth="1"/>
    <col min="9489" max="9489" width="10.5703125" customWidth="1"/>
    <col min="9490" max="9490" width="6" customWidth="1"/>
    <col min="9491" max="9492" width="3" customWidth="1"/>
    <col min="9493" max="9493" width="6" customWidth="1"/>
    <col min="9494" max="9494" width="1" customWidth="1"/>
    <col min="9495" max="9728" width="9.140625" customWidth="1"/>
    <col min="9729" max="9729" width="1" customWidth="1"/>
    <col min="9730" max="9730" width="2" customWidth="1"/>
    <col min="9731" max="9731" width="11" customWidth="1"/>
    <col min="9732" max="9732" width="1" customWidth="1"/>
    <col min="9733" max="9734" width="2" customWidth="1"/>
    <col min="9735" max="9735" width="1.5703125" customWidth="1"/>
    <col min="9736" max="9736" width="3.5703125" customWidth="1"/>
    <col min="9737" max="9737" width="6.28515625" customWidth="1"/>
    <col min="9738" max="9738" width="3.28515625" customWidth="1"/>
    <col min="9739" max="9739" width="9.85546875" customWidth="1"/>
    <col min="9740" max="9740" width="16.42578125" customWidth="1"/>
    <col min="9741" max="9741" width="1.140625" customWidth="1"/>
    <col min="9742" max="9742" width="7.85546875" customWidth="1"/>
    <col min="9743" max="9743" width="7.42578125" customWidth="1"/>
    <col min="9744" max="9744" width="0.140625" customWidth="1"/>
    <col min="9745" max="9745" width="10.5703125" customWidth="1"/>
    <col min="9746" max="9746" width="6" customWidth="1"/>
    <col min="9747" max="9748" width="3" customWidth="1"/>
    <col min="9749" max="9749" width="6" customWidth="1"/>
    <col min="9750" max="9750" width="1" customWidth="1"/>
    <col min="9751" max="9984" width="9.140625" customWidth="1"/>
    <col min="9985" max="9985" width="1" customWidth="1"/>
    <col min="9986" max="9986" width="2" customWidth="1"/>
    <col min="9987" max="9987" width="11" customWidth="1"/>
    <col min="9988" max="9988" width="1" customWidth="1"/>
    <col min="9989" max="9990" width="2" customWidth="1"/>
    <col min="9991" max="9991" width="1.5703125" customWidth="1"/>
    <col min="9992" max="9992" width="3.5703125" customWidth="1"/>
    <col min="9993" max="9993" width="6.28515625" customWidth="1"/>
    <col min="9994" max="9994" width="3.28515625" customWidth="1"/>
    <col min="9995" max="9995" width="9.85546875" customWidth="1"/>
    <col min="9996" max="9996" width="16.42578125" customWidth="1"/>
    <col min="9997" max="9997" width="1.140625" customWidth="1"/>
    <col min="9998" max="9998" width="7.85546875" customWidth="1"/>
    <col min="9999" max="9999" width="7.42578125" customWidth="1"/>
    <col min="10000" max="10000" width="0.140625" customWidth="1"/>
    <col min="10001" max="10001" width="10.5703125" customWidth="1"/>
    <col min="10002" max="10002" width="6" customWidth="1"/>
    <col min="10003" max="10004" width="3" customWidth="1"/>
    <col min="10005" max="10005" width="6" customWidth="1"/>
    <col min="10006" max="10006" width="1" customWidth="1"/>
    <col min="10007" max="10240" width="9.140625" customWidth="1"/>
    <col min="10241" max="10241" width="1" customWidth="1"/>
    <col min="10242" max="10242" width="2" customWidth="1"/>
    <col min="10243" max="10243" width="11" customWidth="1"/>
    <col min="10244" max="10244" width="1" customWidth="1"/>
    <col min="10245" max="10246" width="2" customWidth="1"/>
    <col min="10247" max="10247" width="1.5703125" customWidth="1"/>
    <col min="10248" max="10248" width="3.5703125" customWidth="1"/>
    <col min="10249" max="10249" width="6.28515625" customWidth="1"/>
    <col min="10250" max="10250" width="3.28515625" customWidth="1"/>
    <col min="10251" max="10251" width="9.85546875" customWidth="1"/>
    <col min="10252" max="10252" width="16.42578125" customWidth="1"/>
    <col min="10253" max="10253" width="1.140625" customWidth="1"/>
    <col min="10254" max="10254" width="7.85546875" customWidth="1"/>
    <col min="10255" max="10255" width="7.42578125" customWidth="1"/>
    <col min="10256" max="10256" width="0.140625" customWidth="1"/>
    <col min="10257" max="10257" width="10.5703125" customWidth="1"/>
    <col min="10258" max="10258" width="6" customWidth="1"/>
    <col min="10259" max="10260" width="3" customWidth="1"/>
    <col min="10261" max="10261" width="6" customWidth="1"/>
    <col min="10262" max="10262" width="1" customWidth="1"/>
    <col min="10263" max="10496" width="9.140625" customWidth="1"/>
    <col min="10497" max="10497" width="1" customWidth="1"/>
    <col min="10498" max="10498" width="2" customWidth="1"/>
    <col min="10499" max="10499" width="11" customWidth="1"/>
    <col min="10500" max="10500" width="1" customWidth="1"/>
    <col min="10501" max="10502" width="2" customWidth="1"/>
    <col min="10503" max="10503" width="1.5703125" customWidth="1"/>
    <col min="10504" max="10504" width="3.5703125" customWidth="1"/>
    <col min="10505" max="10505" width="6.28515625" customWidth="1"/>
    <col min="10506" max="10506" width="3.28515625" customWidth="1"/>
    <col min="10507" max="10507" width="9.85546875" customWidth="1"/>
    <col min="10508" max="10508" width="16.42578125" customWidth="1"/>
    <col min="10509" max="10509" width="1.140625" customWidth="1"/>
    <col min="10510" max="10510" width="7.85546875" customWidth="1"/>
    <col min="10511" max="10511" width="7.42578125" customWidth="1"/>
    <col min="10512" max="10512" width="0.140625" customWidth="1"/>
    <col min="10513" max="10513" width="10.5703125" customWidth="1"/>
    <col min="10514" max="10514" width="6" customWidth="1"/>
    <col min="10515" max="10516" width="3" customWidth="1"/>
    <col min="10517" max="10517" width="6" customWidth="1"/>
    <col min="10518" max="10518" width="1" customWidth="1"/>
    <col min="10519" max="10752" width="9.140625" customWidth="1"/>
    <col min="10753" max="10753" width="1" customWidth="1"/>
    <col min="10754" max="10754" width="2" customWidth="1"/>
    <col min="10755" max="10755" width="11" customWidth="1"/>
    <col min="10756" max="10756" width="1" customWidth="1"/>
    <col min="10757" max="10758" width="2" customWidth="1"/>
    <col min="10759" max="10759" width="1.5703125" customWidth="1"/>
    <col min="10760" max="10760" width="3.5703125" customWidth="1"/>
    <col min="10761" max="10761" width="6.28515625" customWidth="1"/>
    <col min="10762" max="10762" width="3.28515625" customWidth="1"/>
    <col min="10763" max="10763" width="9.85546875" customWidth="1"/>
    <col min="10764" max="10764" width="16.42578125" customWidth="1"/>
    <col min="10765" max="10765" width="1.140625" customWidth="1"/>
    <col min="10766" max="10766" width="7.85546875" customWidth="1"/>
    <col min="10767" max="10767" width="7.42578125" customWidth="1"/>
    <col min="10768" max="10768" width="0.140625" customWidth="1"/>
    <col min="10769" max="10769" width="10.5703125" customWidth="1"/>
    <col min="10770" max="10770" width="6" customWidth="1"/>
    <col min="10771" max="10772" width="3" customWidth="1"/>
    <col min="10773" max="10773" width="6" customWidth="1"/>
    <col min="10774" max="10774" width="1" customWidth="1"/>
    <col min="10775" max="11008" width="9.140625" customWidth="1"/>
    <col min="11009" max="11009" width="1" customWidth="1"/>
    <col min="11010" max="11010" width="2" customWidth="1"/>
    <col min="11011" max="11011" width="11" customWidth="1"/>
    <col min="11012" max="11012" width="1" customWidth="1"/>
    <col min="11013" max="11014" width="2" customWidth="1"/>
    <col min="11015" max="11015" width="1.5703125" customWidth="1"/>
    <col min="11016" max="11016" width="3.5703125" customWidth="1"/>
    <col min="11017" max="11017" width="6.28515625" customWidth="1"/>
    <col min="11018" max="11018" width="3.28515625" customWidth="1"/>
    <col min="11019" max="11019" width="9.85546875" customWidth="1"/>
    <col min="11020" max="11020" width="16.42578125" customWidth="1"/>
    <col min="11021" max="11021" width="1.140625" customWidth="1"/>
    <col min="11022" max="11022" width="7.85546875" customWidth="1"/>
    <col min="11023" max="11023" width="7.42578125" customWidth="1"/>
    <col min="11024" max="11024" width="0.140625" customWidth="1"/>
    <col min="11025" max="11025" width="10.5703125" customWidth="1"/>
    <col min="11026" max="11026" width="6" customWidth="1"/>
    <col min="11027" max="11028" width="3" customWidth="1"/>
    <col min="11029" max="11029" width="6" customWidth="1"/>
    <col min="11030" max="11030" width="1" customWidth="1"/>
    <col min="11031" max="11264" width="9.140625" customWidth="1"/>
    <col min="11265" max="11265" width="1" customWidth="1"/>
    <col min="11266" max="11266" width="2" customWidth="1"/>
    <col min="11267" max="11267" width="11" customWidth="1"/>
    <col min="11268" max="11268" width="1" customWidth="1"/>
    <col min="11269" max="11270" width="2" customWidth="1"/>
    <col min="11271" max="11271" width="1.5703125" customWidth="1"/>
    <col min="11272" max="11272" width="3.5703125" customWidth="1"/>
    <col min="11273" max="11273" width="6.28515625" customWidth="1"/>
    <col min="11274" max="11274" width="3.28515625" customWidth="1"/>
    <col min="11275" max="11275" width="9.85546875" customWidth="1"/>
    <col min="11276" max="11276" width="16.42578125" customWidth="1"/>
    <col min="11277" max="11277" width="1.140625" customWidth="1"/>
    <col min="11278" max="11278" width="7.85546875" customWidth="1"/>
    <col min="11279" max="11279" width="7.42578125" customWidth="1"/>
    <col min="11280" max="11280" width="0.140625" customWidth="1"/>
    <col min="11281" max="11281" width="10.5703125" customWidth="1"/>
    <col min="11282" max="11282" width="6" customWidth="1"/>
    <col min="11283" max="11284" width="3" customWidth="1"/>
    <col min="11285" max="11285" width="6" customWidth="1"/>
    <col min="11286" max="11286" width="1" customWidth="1"/>
    <col min="11287" max="11520" width="9.140625" customWidth="1"/>
    <col min="11521" max="11521" width="1" customWidth="1"/>
    <col min="11522" max="11522" width="2" customWidth="1"/>
    <col min="11523" max="11523" width="11" customWidth="1"/>
    <col min="11524" max="11524" width="1" customWidth="1"/>
    <col min="11525" max="11526" width="2" customWidth="1"/>
    <col min="11527" max="11527" width="1.5703125" customWidth="1"/>
    <col min="11528" max="11528" width="3.5703125" customWidth="1"/>
    <col min="11529" max="11529" width="6.28515625" customWidth="1"/>
    <col min="11530" max="11530" width="3.28515625" customWidth="1"/>
    <col min="11531" max="11531" width="9.85546875" customWidth="1"/>
    <col min="11532" max="11532" width="16.42578125" customWidth="1"/>
    <col min="11533" max="11533" width="1.140625" customWidth="1"/>
    <col min="11534" max="11534" width="7.85546875" customWidth="1"/>
    <col min="11535" max="11535" width="7.42578125" customWidth="1"/>
    <col min="11536" max="11536" width="0.140625" customWidth="1"/>
    <col min="11537" max="11537" width="10.5703125" customWidth="1"/>
    <col min="11538" max="11538" width="6" customWidth="1"/>
    <col min="11539" max="11540" width="3" customWidth="1"/>
    <col min="11541" max="11541" width="6" customWidth="1"/>
    <col min="11542" max="11542" width="1" customWidth="1"/>
    <col min="11543" max="11776" width="9.140625" customWidth="1"/>
    <col min="11777" max="11777" width="1" customWidth="1"/>
    <col min="11778" max="11778" width="2" customWidth="1"/>
    <col min="11779" max="11779" width="11" customWidth="1"/>
    <col min="11780" max="11780" width="1" customWidth="1"/>
    <col min="11781" max="11782" width="2" customWidth="1"/>
    <col min="11783" max="11783" width="1.5703125" customWidth="1"/>
    <col min="11784" max="11784" width="3.5703125" customWidth="1"/>
    <col min="11785" max="11785" width="6.28515625" customWidth="1"/>
    <col min="11786" max="11786" width="3.28515625" customWidth="1"/>
    <col min="11787" max="11787" width="9.85546875" customWidth="1"/>
    <col min="11788" max="11788" width="16.42578125" customWidth="1"/>
    <col min="11789" max="11789" width="1.140625" customWidth="1"/>
    <col min="11790" max="11790" width="7.85546875" customWidth="1"/>
    <col min="11791" max="11791" width="7.42578125" customWidth="1"/>
    <col min="11792" max="11792" width="0.140625" customWidth="1"/>
    <col min="11793" max="11793" width="10.5703125" customWidth="1"/>
    <col min="11794" max="11794" width="6" customWidth="1"/>
    <col min="11795" max="11796" width="3" customWidth="1"/>
    <col min="11797" max="11797" width="6" customWidth="1"/>
    <col min="11798" max="11798" width="1" customWidth="1"/>
    <col min="11799" max="12032" width="9.140625" customWidth="1"/>
    <col min="12033" max="12033" width="1" customWidth="1"/>
    <col min="12034" max="12034" width="2" customWidth="1"/>
    <col min="12035" max="12035" width="11" customWidth="1"/>
    <col min="12036" max="12036" width="1" customWidth="1"/>
    <col min="12037" max="12038" width="2" customWidth="1"/>
    <col min="12039" max="12039" width="1.5703125" customWidth="1"/>
    <col min="12040" max="12040" width="3.5703125" customWidth="1"/>
    <col min="12041" max="12041" width="6.28515625" customWidth="1"/>
    <col min="12042" max="12042" width="3.28515625" customWidth="1"/>
    <col min="12043" max="12043" width="9.85546875" customWidth="1"/>
    <col min="12044" max="12044" width="16.42578125" customWidth="1"/>
    <col min="12045" max="12045" width="1.140625" customWidth="1"/>
    <col min="12046" max="12046" width="7.85546875" customWidth="1"/>
    <col min="12047" max="12047" width="7.42578125" customWidth="1"/>
    <col min="12048" max="12048" width="0.140625" customWidth="1"/>
    <col min="12049" max="12049" width="10.5703125" customWidth="1"/>
    <col min="12050" max="12050" width="6" customWidth="1"/>
    <col min="12051" max="12052" width="3" customWidth="1"/>
    <col min="12053" max="12053" width="6" customWidth="1"/>
    <col min="12054" max="12054" width="1" customWidth="1"/>
    <col min="12055" max="12288" width="9.140625" customWidth="1"/>
    <col min="12289" max="12289" width="1" customWidth="1"/>
    <col min="12290" max="12290" width="2" customWidth="1"/>
    <col min="12291" max="12291" width="11" customWidth="1"/>
    <col min="12292" max="12292" width="1" customWidth="1"/>
    <col min="12293" max="12294" width="2" customWidth="1"/>
    <col min="12295" max="12295" width="1.5703125" customWidth="1"/>
    <col min="12296" max="12296" width="3.5703125" customWidth="1"/>
    <col min="12297" max="12297" width="6.28515625" customWidth="1"/>
    <col min="12298" max="12298" width="3.28515625" customWidth="1"/>
    <col min="12299" max="12299" width="9.85546875" customWidth="1"/>
    <col min="12300" max="12300" width="16.42578125" customWidth="1"/>
    <col min="12301" max="12301" width="1.140625" customWidth="1"/>
    <col min="12302" max="12302" width="7.85546875" customWidth="1"/>
    <col min="12303" max="12303" width="7.42578125" customWidth="1"/>
    <col min="12304" max="12304" width="0.140625" customWidth="1"/>
    <col min="12305" max="12305" width="10.5703125" customWidth="1"/>
    <col min="12306" max="12306" width="6" customWidth="1"/>
    <col min="12307" max="12308" width="3" customWidth="1"/>
    <col min="12309" max="12309" width="6" customWidth="1"/>
    <col min="12310" max="12310" width="1" customWidth="1"/>
    <col min="12311" max="12544" width="9.140625" customWidth="1"/>
    <col min="12545" max="12545" width="1" customWidth="1"/>
    <col min="12546" max="12546" width="2" customWidth="1"/>
    <col min="12547" max="12547" width="11" customWidth="1"/>
    <col min="12548" max="12548" width="1" customWidth="1"/>
    <col min="12549" max="12550" width="2" customWidth="1"/>
    <col min="12551" max="12551" width="1.5703125" customWidth="1"/>
    <col min="12552" max="12552" width="3.5703125" customWidth="1"/>
    <col min="12553" max="12553" width="6.28515625" customWidth="1"/>
    <col min="12554" max="12554" width="3.28515625" customWidth="1"/>
    <col min="12555" max="12555" width="9.85546875" customWidth="1"/>
    <col min="12556" max="12556" width="16.42578125" customWidth="1"/>
    <col min="12557" max="12557" width="1.140625" customWidth="1"/>
    <col min="12558" max="12558" width="7.85546875" customWidth="1"/>
    <col min="12559" max="12559" width="7.42578125" customWidth="1"/>
    <col min="12560" max="12560" width="0.140625" customWidth="1"/>
    <col min="12561" max="12561" width="10.5703125" customWidth="1"/>
    <col min="12562" max="12562" width="6" customWidth="1"/>
    <col min="12563" max="12564" width="3" customWidth="1"/>
    <col min="12565" max="12565" width="6" customWidth="1"/>
    <col min="12566" max="12566" width="1" customWidth="1"/>
    <col min="12567" max="12800" width="9.140625" customWidth="1"/>
    <col min="12801" max="12801" width="1" customWidth="1"/>
    <col min="12802" max="12802" width="2" customWidth="1"/>
    <col min="12803" max="12803" width="11" customWidth="1"/>
    <col min="12804" max="12804" width="1" customWidth="1"/>
    <col min="12805" max="12806" width="2" customWidth="1"/>
    <col min="12807" max="12807" width="1.5703125" customWidth="1"/>
    <col min="12808" max="12808" width="3.5703125" customWidth="1"/>
    <col min="12809" max="12809" width="6.28515625" customWidth="1"/>
    <col min="12810" max="12810" width="3.28515625" customWidth="1"/>
    <col min="12811" max="12811" width="9.85546875" customWidth="1"/>
    <col min="12812" max="12812" width="16.42578125" customWidth="1"/>
    <col min="12813" max="12813" width="1.140625" customWidth="1"/>
    <col min="12814" max="12814" width="7.85546875" customWidth="1"/>
    <col min="12815" max="12815" width="7.42578125" customWidth="1"/>
    <col min="12816" max="12816" width="0.140625" customWidth="1"/>
    <col min="12817" max="12817" width="10.5703125" customWidth="1"/>
    <col min="12818" max="12818" width="6" customWidth="1"/>
    <col min="12819" max="12820" width="3" customWidth="1"/>
    <col min="12821" max="12821" width="6" customWidth="1"/>
    <col min="12822" max="12822" width="1" customWidth="1"/>
    <col min="12823" max="13056" width="9.140625" customWidth="1"/>
    <col min="13057" max="13057" width="1" customWidth="1"/>
    <col min="13058" max="13058" width="2" customWidth="1"/>
    <col min="13059" max="13059" width="11" customWidth="1"/>
    <col min="13060" max="13060" width="1" customWidth="1"/>
    <col min="13061" max="13062" width="2" customWidth="1"/>
    <col min="13063" max="13063" width="1.5703125" customWidth="1"/>
    <col min="13064" max="13064" width="3.5703125" customWidth="1"/>
    <col min="13065" max="13065" width="6.28515625" customWidth="1"/>
    <col min="13066" max="13066" width="3.28515625" customWidth="1"/>
    <col min="13067" max="13067" width="9.85546875" customWidth="1"/>
    <col min="13068" max="13068" width="16.42578125" customWidth="1"/>
    <col min="13069" max="13069" width="1.140625" customWidth="1"/>
    <col min="13070" max="13070" width="7.85546875" customWidth="1"/>
    <col min="13071" max="13071" width="7.42578125" customWidth="1"/>
    <col min="13072" max="13072" width="0.140625" customWidth="1"/>
    <col min="13073" max="13073" width="10.5703125" customWidth="1"/>
    <col min="13074" max="13074" width="6" customWidth="1"/>
    <col min="13075" max="13076" width="3" customWidth="1"/>
    <col min="13077" max="13077" width="6" customWidth="1"/>
    <col min="13078" max="13078" width="1" customWidth="1"/>
    <col min="13079" max="13312" width="9.140625" customWidth="1"/>
    <col min="13313" max="13313" width="1" customWidth="1"/>
    <col min="13314" max="13314" width="2" customWidth="1"/>
    <col min="13315" max="13315" width="11" customWidth="1"/>
    <col min="13316" max="13316" width="1" customWidth="1"/>
    <col min="13317" max="13318" width="2" customWidth="1"/>
    <col min="13319" max="13319" width="1.5703125" customWidth="1"/>
    <col min="13320" max="13320" width="3.5703125" customWidth="1"/>
    <col min="13321" max="13321" width="6.28515625" customWidth="1"/>
    <col min="13322" max="13322" width="3.28515625" customWidth="1"/>
    <col min="13323" max="13323" width="9.85546875" customWidth="1"/>
    <col min="13324" max="13324" width="16.42578125" customWidth="1"/>
    <col min="13325" max="13325" width="1.140625" customWidth="1"/>
    <col min="13326" max="13326" width="7.85546875" customWidth="1"/>
    <col min="13327" max="13327" width="7.42578125" customWidth="1"/>
    <col min="13328" max="13328" width="0.140625" customWidth="1"/>
    <col min="13329" max="13329" width="10.5703125" customWidth="1"/>
    <col min="13330" max="13330" width="6" customWidth="1"/>
    <col min="13331" max="13332" width="3" customWidth="1"/>
    <col min="13333" max="13333" width="6" customWidth="1"/>
    <col min="13334" max="13334" width="1" customWidth="1"/>
    <col min="13335" max="13568" width="9.140625" customWidth="1"/>
    <col min="13569" max="13569" width="1" customWidth="1"/>
    <col min="13570" max="13570" width="2" customWidth="1"/>
    <col min="13571" max="13571" width="11" customWidth="1"/>
    <col min="13572" max="13572" width="1" customWidth="1"/>
    <col min="13573" max="13574" width="2" customWidth="1"/>
    <col min="13575" max="13575" width="1.5703125" customWidth="1"/>
    <col min="13576" max="13576" width="3.5703125" customWidth="1"/>
    <col min="13577" max="13577" width="6.28515625" customWidth="1"/>
    <col min="13578" max="13578" width="3.28515625" customWidth="1"/>
    <col min="13579" max="13579" width="9.85546875" customWidth="1"/>
    <col min="13580" max="13580" width="16.42578125" customWidth="1"/>
    <col min="13581" max="13581" width="1.140625" customWidth="1"/>
    <col min="13582" max="13582" width="7.85546875" customWidth="1"/>
    <col min="13583" max="13583" width="7.42578125" customWidth="1"/>
    <col min="13584" max="13584" width="0.140625" customWidth="1"/>
    <col min="13585" max="13585" width="10.5703125" customWidth="1"/>
    <col min="13586" max="13586" width="6" customWidth="1"/>
    <col min="13587" max="13588" width="3" customWidth="1"/>
    <col min="13589" max="13589" width="6" customWidth="1"/>
    <col min="13590" max="13590" width="1" customWidth="1"/>
    <col min="13591" max="13824" width="9.140625" customWidth="1"/>
    <col min="13825" max="13825" width="1" customWidth="1"/>
    <col min="13826" max="13826" width="2" customWidth="1"/>
    <col min="13827" max="13827" width="11" customWidth="1"/>
    <col min="13828" max="13828" width="1" customWidth="1"/>
    <col min="13829" max="13830" width="2" customWidth="1"/>
    <col min="13831" max="13831" width="1.5703125" customWidth="1"/>
    <col min="13832" max="13832" width="3.5703125" customWidth="1"/>
    <col min="13833" max="13833" width="6.28515625" customWidth="1"/>
    <col min="13834" max="13834" width="3.28515625" customWidth="1"/>
    <col min="13835" max="13835" width="9.85546875" customWidth="1"/>
    <col min="13836" max="13836" width="16.42578125" customWidth="1"/>
    <col min="13837" max="13837" width="1.140625" customWidth="1"/>
    <col min="13838" max="13838" width="7.85546875" customWidth="1"/>
    <col min="13839" max="13839" width="7.42578125" customWidth="1"/>
    <col min="13840" max="13840" width="0.140625" customWidth="1"/>
    <col min="13841" max="13841" width="10.5703125" customWidth="1"/>
    <col min="13842" max="13842" width="6" customWidth="1"/>
    <col min="13843" max="13844" width="3" customWidth="1"/>
    <col min="13845" max="13845" width="6" customWidth="1"/>
    <col min="13846" max="13846" width="1" customWidth="1"/>
    <col min="13847" max="14080" width="9.140625" customWidth="1"/>
    <col min="14081" max="14081" width="1" customWidth="1"/>
    <col min="14082" max="14082" width="2" customWidth="1"/>
    <col min="14083" max="14083" width="11" customWidth="1"/>
    <col min="14084" max="14084" width="1" customWidth="1"/>
    <col min="14085" max="14086" width="2" customWidth="1"/>
    <col min="14087" max="14087" width="1.5703125" customWidth="1"/>
    <col min="14088" max="14088" width="3.5703125" customWidth="1"/>
    <col min="14089" max="14089" width="6.28515625" customWidth="1"/>
    <col min="14090" max="14090" width="3.28515625" customWidth="1"/>
    <col min="14091" max="14091" width="9.85546875" customWidth="1"/>
    <col min="14092" max="14092" width="16.42578125" customWidth="1"/>
    <col min="14093" max="14093" width="1.140625" customWidth="1"/>
    <col min="14094" max="14094" width="7.85546875" customWidth="1"/>
    <col min="14095" max="14095" width="7.42578125" customWidth="1"/>
    <col min="14096" max="14096" width="0.140625" customWidth="1"/>
    <col min="14097" max="14097" width="10.5703125" customWidth="1"/>
    <col min="14098" max="14098" width="6" customWidth="1"/>
    <col min="14099" max="14100" width="3" customWidth="1"/>
    <col min="14101" max="14101" width="6" customWidth="1"/>
    <col min="14102" max="14102" width="1" customWidth="1"/>
    <col min="14103" max="14336" width="9.140625" customWidth="1"/>
    <col min="14337" max="14337" width="1" customWidth="1"/>
    <col min="14338" max="14338" width="2" customWidth="1"/>
    <col min="14339" max="14339" width="11" customWidth="1"/>
    <col min="14340" max="14340" width="1" customWidth="1"/>
    <col min="14341" max="14342" width="2" customWidth="1"/>
    <col min="14343" max="14343" width="1.5703125" customWidth="1"/>
    <col min="14344" max="14344" width="3.5703125" customWidth="1"/>
    <col min="14345" max="14345" width="6.28515625" customWidth="1"/>
    <col min="14346" max="14346" width="3.28515625" customWidth="1"/>
    <col min="14347" max="14347" width="9.85546875" customWidth="1"/>
    <col min="14348" max="14348" width="16.42578125" customWidth="1"/>
    <col min="14349" max="14349" width="1.140625" customWidth="1"/>
    <col min="14350" max="14350" width="7.85546875" customWidth="1"/>
    <col min="14351" max="14351" width="7.42578125" customWidth="1"/>
    <col min="14352" max="14352" width="0.140625" customWidth="1"/>
    <col min="14353" max="14353" width="10.5703125" customWidth="1"/>
    <col min="14354" max="14354" width="6" customWidth="1"/>
    <col min="14355" max="14356" width="3" customWidth="1"/>
    <col min="14357" max="14357" width="6" customWidth="1"/>
    <col min="14358" max="14358" width="1" customWidth="1"/>
    <col min="14359" max="14592" width="9.140625" customWidth="1"/>
    <col min="14593" max="14593" width="1" customWidth="1"/>
    <col min="14594" max="14594" width="2" customWidth="1"/>
    <col min="14595" max="14595" width="11" customWidth="1"/>
    <col min="14596" max="14596" width="1" customWidth="1"/>
    <col min="14597" max="14598" width="2" customWidth="1"/>
    <col min="14599" max="14599" width="1.5703125" customWidth="1"/>
    <col min="14600" max="14600" width="3.5703125" customWidth="1"/>
    <col min="14601" max="14601" width="6.28515625" customWidth="1"/>
    <col min="14602" max="14602" width="3.28515625" customWidth="1"/>
    <col min="14603" max="14603" width="9.85546875" customWidth="1"/>
    <col min="14604" max="14604" width="16.42578125" customWidth="1"/>
    <col min="14605" max="14605" width="1.140625" customWidth="1"/>
    <col min="14606" max="14606" width="7.85546875" customWidth="1"/>
    <col min="14607" max="14607" width="7.42578125" customWidth="1"/>
    <col min="14608" max="14608" width="0.140625" customWidth="1"/>
    <col min="14609" max="14609" width="10.5703125" customWidth="1"/>
    <col min="14610" max="14610" width="6" customWidth="1"/>
    <col min="14611" max="14612" width="3" customWidth="1"/>
    <col min="14613" max="14613" width="6" customWidth="1"/>
    <col min="14614" max="14614" width="1" customWidth="1"/>
    <col min="14615" max="14848" width="9.140625" customWidth="1"/>
    <col min="14849" max="14849" width="1" customWidth="1"/>
    <col min="14850" max="14850" width="2" customWidth="1"/>
    <col min="14851" max="14851" width="11" customWidth="1"/>
    <col min="14852" max="14852" width="1" customWidth="1"/>
    <col min="14853" max="14854" width="2" customWidth="1"/>
    <col min="14855" max="14855" width="1.5703125" customWidth="1"/>
    <col min="14856" max="14856" width="3.5703125" customWidth="1"/>
    <col min="14857" max="14857" width="6.28515625" customWidth="1"/>
    <col min="14858" max="14858" width="3.28515625" customWidth="1"/>
    <col min="14859" max="14859" width="9.85546875" customWidth="1"/>
    <col min="14860" max="14860" width="16.42578125" customWidth="1"/>
    <col min="14861" max="14861" width="1.140625" customWidth="1"/>
    <col min="14862" max="14862" width="7.85546875" customWidth="1"/>
    <col min="14863" max="14863" width="7.42578125" customWidth="1"/>
    <col min="14864" max="14864" width="0.140625" customWidth="1"/>
    <col min="14865" max="14865" width="10.5703125" customWidth="1"/>
    <col min="14866" max="14866" width="6" customWidth="1"/>
    <col min="14867" max="14868" width="3" customWidth="1"/>
    <col min="14869" max="14869" width="6" customWidth="1"/>
    <col min="14870" max="14870" width="1" customWidth="1"/>
    <col min="14871" max="15104" width="9.140625" customWidth="1"/>
    <col min="15105" max="15105" width="1" customWidth="1"/>
    <col min="15106" max="15106" width="2" customWidth="1"/>
    <col min="15107" max="15107" width="11" customWidth="1"/>
    <col min="15108" max="15108" width="1" customWidth="1"/>
    <col min="15109" max="15110" width="2" customWidth="1"/>
    <col min="15111" max="15111" width="1.5703125" customWidth="1"/>
    <col min="15112" max="15112" width="3.5703125" customWidth="1"/>
    <col min="15113" max="15113" width="6.28515625" customWidth="1"/>
    <col min="15114" max="15114" width="3.28515625" customWidth="1"/>
    <col min="15115" max="15115" width="9.85546875" customWidth="1"/>
    <col min="15116" max="15116" width="16.42578125" customWidth="1"/>
    <col min="15117" max="15117" width="1.140625" customWidth="1"/>
    <col min="15118" max="15118" width="7.85546875" customWidth="1"/>
    <col min="15119" max="15119" width="7.42578125" customWidth="1"/>
    <col min="15120" max="15120" width="0.140625" customWidth="1"/>
    <col min="15121" max="15121" width="10.5703125" customWidth="1"/>
    <col min="15122" max="15122" width="6" customWidth="1"/>
    <col min="15123" max="15124" width="3" customWidth="1"/>
    <col min="15125" max="15125" width="6" customWidth="1"/>
    <col min="15126" max="15126" width="1" customWidth="1"/>
    <col min="15127" max="15360" width="9.140625" customWidth="1"/>
    <col min="15361" max="15361" width="1" customWidth="1"/>
    <col min="15362" max="15362" width="2" customWidth="1"/>
    <col min="15363" max="15363" width="11" customWidth="1"/>
    <col min="15364" max="15364" width="1" customWidth="1"/>
    <col min="15365" max="15366" width="2" customWidth="1"/>
    <col min="15367" max="15367" width="1.5703125" customWidth="1"/>
    <col min="15368" max="15368" width="3.5703125" customWidth="1"/>
    <col min="15369" max="15369" width="6.28515625" customWidth="1"/>
    <col min="15370" max="15370" width="3.28515625" customWidth="1"/>
    <col min="15371" max="15371" width="9.85546875" customWidth="1"/>
    <col min="15372" max="15372" width="16.42578125" customWidth="1"/>
    <col min="15373" max="15373" width="1.140625" customWidth="1"/>
    <col min="15374" max="15374" width="7.85546875" customWidth="1"/>
    <col min="15375" max="15375" width="7.42578125" customWidth="1"/>
    <col min="15376" max="15376" width="0.140625" customWidth="1"/>
    <col min="15377" max="15377" width="10.5703125" customWidth="1"/>
    <col min="15378" max="15378" width="6" customWidth="1"/>
    <col min="15379" max="15380" width="3" customWidth="1"/>
    <col min="15381" max="15381" width="6" customWidth="1"/>
    <col min="15382" max="15382" width="1" customWidth="1"/>
    <col min="15383" max="15616" width="9.140625" customWidth="1"/>
    <col min="15617" max="15617" width="1" customWidth="1"/>
    <col min="15618" max="15618" width="2" customWidth="1"/>
    <col min="15619" max="15619" width="11" customWidth="1"/>
    <col min="15620" max="15620" width="1" customWidth="1"/>
    <col min="15621" max="15622" width="2" customWidth="1"/>
    <col min="15623" max="15623" width="1.5703125" customWidth="1"/>
    <col min="15624" max="15624" width="3.5703125" customWidth="1"/>
    <col min="15625" max="15625" width="6.28515625" customWidth="1"/>
    <col min="15626" max="15626" width="3.28515625" customWidth="1"/>
    <col min="15627" max="15627" width="9.85546875" customWidth="1"/>
    <col min="15628" max="15628" width="16.42578125" customWidth="1"/>
    <col min="15629" max="15629" width="1.140625" customWidth="1"/>
    <col min="15630" max="15630" width="7.85546875" customWidth="1"/>
    <col min="15631" max="15631" width="7.42578125" customWidth="1"/>
    <col min="15632" max="15632" width="0.140625" customWidth="1"/>
    <col min="15633" max="15633" width="10.5703125" customWidth="1"/>
    <col min="15634" max="15634" width="6" customWidth="1"/>
    <col min="15635" max="15636" width="3" customWidth="1"/>
    <col min="15637" max="15637" width="6" customWidth="1"/>
    <col min="15638" max="15638" width="1" customWidth="1"/>
    <col min="15639" max="15872" width="9.140625" customWidth="1"/>
    <col min="15873" max="15873" width="1" customWidth="1"/>
    <col min="15874" max="15874" width="2" customWidth="1"/>
    <col min="15875" max="15875" width="11" customWidth="1"/>
    <col min="15876" max="15876" width="1" customWidth="1"/>
    <col min="15877" max="15878" width="2" customWidth="1"/>
    <col min="15879" max="15879" width="1.5703125" customWidth="1"/>
    <col min="15880" max="15880" width="3.5703125" customWidth="1"/>
    <col min="15881" max="15881" width="6.28515625" customWidth="1"/>
    <col min="15882" max="15882" width="3.28515625" customWidth="1"/>
    <col min="15883" max="15883" width="9.85546875" customWidth="1"/>
    <col min="15884" max="15884" width="16.42578125" customWidth="1"/>
    <col min="15885" max="15885" width="1.140625" customWidth="1"/>
    <col min="15886" max="15886" width="7.85546875" customWidth="1"/>
    <col min="15887" max="15887" width="7.42578125" customWidth="1"/>
    <col min="15888" max="15888" width="0.140625" customWidth="1"/>
    <col min="15889" max="15889" width="10.5703125" customWidth="1"/>
    <col min="15890" max="15890" width="6" customWidth="1"/>
    <col min="15891" max="15892" width="3" customWidth="1"/>
    <col min="15893" max="15893" width="6" customWidth="1"/>
    <col min="15894" max="15894" width="1" customWidth="1"/>
    <col min="15895" max="16128" width="9.140625" customWidth="1"/>
    <col min="16129" max="16129" width="1" customWidth="1"/>
    <col min="16130" max="16130" width="2" customWidth="1"/>
    <col min="16131" max="16131" width="11" customWidth="1"/>
    <col min="16132" max="16132" width="1" customWidth="1"/>
    <col min="16133" max="16134" width="2" customWidth="1"/>
    <col min="16135" max="16135" width="1.5703125" customWidth="1"/>
    <col min="16136" max="16136" width="3.5703125" customWidth="1"/>
    <col min="16137" max="16137" width="6.28515625" customWidth="1"/>
    <col min="16138" max="16138" width="3.28515625" customWidth="1"/>
    <col min="16139" max="16139" width="9.85546875" customWidth="1"/>
    <col min="16140" max="16140" width="16.42578125" customWidth="1"/>
    <col min="16141" max="16141" width="1.140625" customWidth="1"/>
    <col min="16142" max="16142" width="7.85546875" customWidth="1"/>
    <col min="16143" max="16143" width="7.42578125" customWidth="1"/>
    <col min="16144" max="16144" width="0.140625" customWidth="1"/>
    <col min="16145" max="16145" width="10.5703125" customWidth="1"/>
    <col min="16146" max="16146" width="6" customWidth="1"/>
    <col min="16147" max="16148" width="3" customWidth="1"/>
    <col min="16149" max="16149" width="6" customWidth="1"/>
    <col min="16150" max="16150" width="1" customWidth="1"/>
    <col min="16151" max="16384" width="9.140625" customWidth="1"/>
  </cols>
  <sheetData>
    <row r="1" spans="2:22" s="66" customFormat="1" ht="5.0999999999999996" customHeight="1" x14ac:dyDescent="0.2">
      <c r="V1" s="66" t="s">
        <v>74</v>
      </c>
    </row>
    <row r="2" spans="2:22" s="67" customFormat="1" ht="19.5" customHeight="1" x14ac:dyDescent="0.2">
      <c r="H2" s="149" t="s">
        <v>75</v>
      </c>
      <c r="I2" s="149"/>
      <c r="J2" s="149"/>
      <c r="K2" s="149"/>
      <c r="L2" s="149"/>
      <c r="M2" s="149"/>
      <c r="N2" s="149"/>
      <c r="O2" s="149"/>
      <c r="P2" s="149"/>
    </row>
    <row r="3" spans="2:22" s="66" customFormat="1" ht="13.5" customHeight="1" thickBot="1" x14ac:dyDescent="0.25">
      <c r="H3" s="150" t="s">
        <v>225</v>
      </c>
      <c r="I3" s="150"/>
      <c r="J3" s="150"/>
      <c r="K3" s="150"/>
      <c r="L3" s="150"/>
      <c r="M3" s="150"/>
      <c r="N3" s="150"/>
      <c r="O3" s="150"/>
      <c r="R3" s="151" t="s">
        <v>76</v>
      </c>
      <c r="S3" s="151"/>
      <c r="T3" s="151"/>
      <c r="U3" s="151"/>
      <c r="V3" s="66" t="s">
        <v>74</v>
      </c>
    </row>
    <row r="4" spans="2:22" s="66" customFormat="1" ht="15" customHeight="1" x14ac:dyDescent="0.2">
      <c r="P4" s="98"/>
      <c r="Q4" s="98" t="s">
        <v>77</v>
      </c>
      <c r="R4" s="152" t="s">
        <v>153</v>
      </c>
      <c r="S4" s="152"/>
      <c r="T4" s="152"/>
      <c r="U4" s="152"/>
    </row>
    <row r="5" spans="2:22" s="66" customFormat="1" ht="20.25" customHeight="1" x14ac:dyDescent="0.2">
      <c r="P5" s="98"/>
      <c r="Q5" s="98" t="s">
        <v>78</v>
      </c>
      <c r="R5" s="99" t="s">
        <v>197</v>
      </c>
      <c r="S5" s="153" t="s">
        <v>226</v>
      </c>
      <c r="T5" s="153"/>
      <c r="U5" s="100" t="s">
        <v>192</v>
      </c>
    </row>
    <row r="6" spans="2:22" s="66" customFormat="1" ht="23.25" customHeight="1" x14ac:dyDescent="0.2">
      <c r="B6" s="101" t="s">
        <v>79</v>
      </c>
      <c r="C6" s="101"/>
      <c r="D6" s="142" t="s">
        <v>193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98"/>
      <c r="Q6" s="98" t="s">
        <v>80</v>
      </c>
      <c r="R6" s="144"/>
      <c r="S6" s="144"/>
      <c r="T6" s="144"/>
      <c r="U6" s="144"/>
    </row>
    <row r="7" spans="2:22" s="66" customFormat="1" ht="20.25" customHeight="1" x14ac:dyDescent="0.2">
      <c r="B7" s="143" t="s">
        <v>81</v>
      </c>
      <c r="C7" s="143"/>
      <c r="D7" s="143"/>
      <c r="E7" s="143"/>
      <c r="F7" s="143"/>
      <c r="G7" s="143"/>
      <c r="H7" s="143"/>
      <c r="I7" s="143"/>
      <c r="J7" s="143"/>
      <c r="K7" s="143"/>
      <c r="P7" s="98"/>
      <c r="Q7" s="98" t="s">
        <v>82</v>
      </c>
      <c r="R7" s="144" t="s">
        <v>83</v>
      </c>
      <c r="S7" s="144"/>
      <c r="T7" s="144"/>
      <c r="U7" s="144"/>
    </row>
    <row r="8" spans="2:22" s="66" customFormat="1" ht="23.25" customHeight="1" x14ac:dyDescent="0.2">
      <c r="B8" s="145" t="s">
        <v>84</v>
      </c>
      <c r="C8" s="145"/>
      <c r="D8" s="145"/>
      <c r="E8" s="145"/>
      <c r="F8" s="145"/>
      <c r="G8" s="145"/>
      <c r="H8" s="142" t="s">
        <v>132</v>
      </c>
      <c r="I8" s="142"/>
      <c r="J8" s="142"/>
      <c r="K8" s="142"/>
      <c r="L8" s="142"/>
      <c r="M8" s="142"/>
      <c r="N8" s="142"/>
      <c r="O8" s="142"/>
      <c r="P8" s="146" t="s">
        <v>85</v>
      </c>
      <c r="Q8" s="146"/>
      <c r="R8" s="144" t="s">
        <v>131</v>
      </c>
      <c r="S8" s="144"/>
      <c r="T8" s="144"/>
      <c r="U8" s="144"/>
    </row>
    <row r="9" spans="2:22" s="66" customFormat="1" ht="12" customHeight="1" x14ac:dyDescent="0.2">
      <c r="B9" s="136" t="s">
        <v>86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R9" s="157" t="s">
        <v>124</v>
      </c>
      <c r="S9" s="157"/>
      <c r="T9" s="160" t="s">
        <v>87</v>
      </c>
      <c r="U9" s="160"/>
    </row>
    <row r="10" spans="2:22" s="66" customFormat="1" ht="23.25" customHeight="1" x14ac:dyDescent="0.2">
      <c r="B10" s="142" t="s">
        <v>125</v>
      </c>
      <c r="C10" s="142"/>
      <c r="D10" s="142"/>
      <c r="E10" s="142"/>
      <c r="F10" s="142"/>
      <c r="G10" s="142"/>
      <c r="H10" s="142"/>
      <c r="I10" s="142"/>
      <c r="J10" s="102" t="s">
        <v>88</v>
      </c>
      <c r="K10" s="142" t="s">
        <v>89</v>
      </c>
      <c r="L10" s="142"/>
      <c r="P10" s="98"/>
      <c r="Q10" s="98" t="s">
        <v>90</v>
      </c>
      <c r="R10" s="158"/>
      <c r="S10" s="159"/>
      <c r="T10" s="161"/>
      <c r="U10" s="162"/>
    </row>
    <row r="11" spans="2:22" s="66" customFormat="1" ht="15" customHeight="1" thickBot="1" x14ac:dyDescent="0.25">
      <c r="B11" s="136" t="s">
        <v>91</v>
      </c>
      <c r="C11" s="136"/>
      <c r="D11" s="136"/>
      <c r="E11" s="136"/>
      <c r="F11" s="136"/>
      <c r="G11" s="136"/>
      <c r="H11" s="137" t="s">
        <v>92</v>
      </c>
      <c r="I11" s="137"/>
      <c r="J11" s="137"/>
      <c r="K11" s="137"/>
      <c r="P11" s="98"/>
      <c r="Q11" s="98" t="s">
        <v>93</v>
      </c>
      <c r="R11" s="138" t="s">
        <v>94</v>
      </c>
      <c r="S11" s="138"/>
      <c r="T11" s="138"/>
      <c r="U11" s="138"/>
    </row>
    <row r="12" spans="2:22" ht="12" customHeight="1" x14ac:dyDescent="0.2"/>
    <row r="13" spans="2:22" s="66" customFormat="1" ht="15.75" customHeight="1" x14ac:dyDescent="0.2"/>
    <row r="14" spans="2:22" s="66" customFormat="1" ht="3.6" customHeight="1" x14ac:dyDescent="0.2"/>
    <row r="15" spans="2:22" s="66" customFormat="1" ht="34.5" customHeight="1" thickBot="1" x14ac:dyDescent="0.25">
      <c r="C15" s="154" t="s">
        <v>95</v>
      </c>
      <c r="D15" s="154"/>
      <c r="E15" s="155" t="s">
        <v>96</v>
      </c>
      <c r="F15" s="155"/>
      <c r="G15" s="155"/>
      <c r="H15" s="155"/>
      <c r="I15" s="155"/>
      <c r="J15" s="155"/>
      <c r="K15" s="155"/>
      <c r="L15" s="155"/>
      <c r="M15" s="155"/>
      <c r="N15" s="103" t="s">
        <v>97</v>
      </c>
      <c r="O15" s="156" t="s">
        <v>227</v>
      </c>
      <c r="P15" s="156"/>
      <c r="Q15" s="156"/>
      <c r="R15" s="156" t="s">
        <v>228</v>
      </c>
      <c r="S15" s="156"/>
      <c r="T15" s="156"/>
      <c r="U15" s="156"/>
      <c r="V15" s="66" t="s">
        <v>74</v>
      </c>
    </row>
    <row r="16" spans="2:22" s="101" customFormat="1" ht="12.75" customHeight="1" x14ac:dyDescent="0.2">
      <c r="C16" s="104"/>
      <c r="D16" s="102"/>
      <c r="E16" s="141" t="s">
        <v>98</v>
      </c>
      <c r="F16" s="141"/>
      <c r="G16" s="141"/>
      <c r="H16" s="141"/>
      <c r="I16" s="141"/>
      <c r="J16" s="141"/>
      <c r="K16" s="141"/>
      <c r="L16" s="141"/>
      <c r="M16" s="141"/>
      <c r="N16" s="103" t="s">
        <v>154</v>
      </c>
      <c r="O16" s="147">
        <v>24674206000</v>
      </c>
      <c r="P16" s="147"/>
      <c r="Q16" s="147"/>
      <c r="R16" s="148">
        <v>14065097000</v>
      </c>
      <c r="S16" s="148"/>
      <c r="T16" s="148"/>
      <c r="U16" s="148"/>
    </row>
    <row r="17" spans="3:21" s="101" customFormat="1" ht="12.75" customHeight="1" x14ac:dyDescent="0.2">
      <c r="C17" s="105"/>
      <c r="D17" s="106"/>
      <c r="E17" s="114" t="s">
        <v>99</v>
      </c>
      <c r="F17" s="114"/>
      <c r="G17" s="114"/>
      <c r="H17" s="114"/>
      <c r="I17" s="114"/>
      <c r="J17" s="114"/>
      <c r="K17" s="114"/>
      <c r="L17" s="114"/>
      <c r="M17" s="114"/>
      <c r="N17" s="107" t="s">
        <v>155</v>
      </c>
      <c r="O17" s="139">
        <v>-22923413000</v>
      </c>
      <c r="P17" s="139"/>
      <c r="Q17" s="139"/>
      <c r="R17" s="140">
        <v>-13316916000</v>
      </c>
      <c r="S17" s="140"/>
      <c r="T17" s="140"/>
      <c r="U17" s="140"/>
    </row>
    <row r="18" spans="3:21" s="101" customFormat="1" ht="12.75" customHeight="1" x14ac:dyDescent="0.2">
      <c r="C18" s="105"/>
      <c r="D18" s="106"/>
      <c r="E18" s="114" t="s">
        <v>100</v>
      </c>
      <c r="F18" s="114"/>
      <c r="G18" s="114"/>
      <c r="H18" s="114"/>
      <c r="I18" s="114"/>
      <c r="J18" s="114"/>
      <c r="K18" s="114"/>
      <c r="L18" s="114"/>
      <c r="M18" s="114"/>
      <c r="N18" s="107" t="s">
        <v>156</v>
      </c>
      <c r="O18" s="128">
        <v>1750793000</v>
      </c>
      <c r="P18" s="128"/>
      <c r="Q18" s="128"/>
      <c r="R18" s="126">
        <v>748181000</v>
      </c>
      <c r="S18" s="126"/>
      <c r="T18" s="126"/>
      <c r="U18" s="126"/>
    </row>
    <row r="19" spans="3:21" s="101" customFormat="1" ht="12.75" customHeight="1" x14ac:dyDescent="0.2">
      <c r="C19" s="105"/>
      <c r="D19" s="106"/>
      <c r="E19" s="114" t="s">
        <v>101</v>
      </c>
      <c r="F19" s="114"/>
      <c r="G19" s="114"/>
      <c r="H19" s="114"/>
      <c r="I19" s="114"/>
      <c r="J19" s="114"/>
      <c r="K19" s="114"/>
      <c r="L19" s="114"/>
      <c r="M19" s="114"/>
      <c r="N19" s="107" t="s">
        <v>157</v>
      </c>
      <c r="O19" s="123">
        <v>0</v>
      </c>
      <c r="P19" s="123"/>
      <c r="Q19" s="123"/>
      <c r="R19" s="135">
        <v>0</v>
      </c>
      <c r="S19" s="135"/>
      <c r="T19" s="135"/>
      <c r="U19" s="135"/>
    </row>
    <row r="20" spans="3:21" s="101" customFormat="1" ht="12.75" customHeight="1" x14ac:dyDescent="0.2">
      <c r="C20" s="105"/>
      <c r="D20" s="106"/>
      <c r="E20" s="114" t="s">
        <v>102</v>
      </c>
      <c r="F20" s="114"/>
      <c r="G20" s="114"/>
      <c r="H20" s="114"/>
      <c r="I20" s="114"/>
      <c r="J20" s="114"/>
      <c r="K20" s="114"/>
      <c r="L20" s="114"/>
      <c r="M20" s="114"/>
      <c r="N20" s="112" t="s">
        <v>158</v>
      </c>
      <c r="O20" s="134">
        <v>-42511000</v>
      </c>
      <c r="P20" s="134"/>
      <c r="Q20" s="134"/>
      <c r="R20" s="135">
        <v>0</v>
      </c>
      <c r="S20" s="135"/>
      <c r="T20" s="135"/>
      <c r="U20" s="135"/>
    </row>
    <row r="21" spans="3:21" s="101" customFormat="1" ht="12.75" customHeight="1" x14ac:dyDescent="0.2">
      <c r="C21" s="105"/>
      <c r="D21" s="106"/>
      <c r="E21" s="108"/>
      <c r="F21" s="122" t="s">
        <v>103</v>
      </c>
      <c r="G21" s="122"/>
      <c r="H21" s="122"/>
      <c r="I21" s="122"/>
      <c r="J21" s="122"/>
      <c r="K21" s="122"/>
      <c r="L21" s="122"/>
      <c r="M21" s="122"/>
      <c r="N21" s="107" t="s">
        <v>159</v>
      </c>
      <c r="O21" s="128">
        <v>1708282000</v>
      </c>
      <c r="P21" s="128"/>
      <c r="Q21" s="128"/>
      <c r="R21" s="126">
        <v>748181000</v>
      </c>
      <c r="S21" s="126"/>
      <c r="T21" s="126"/>
      <c r="U21" s="126"/>
    </row>
    <row r="22" spans="3:21" s="101" customFormat="1" ht="12.75" customHeight="1" x14ac:dyDescent="0.2">
      <c r="C22" s="105"/>
      <c r="D22" s="106"/>
      <c r="E22" s="114" t="s">
        <v>104</v>
      </c>
      <c r="F22" s="114"/>
      <c r="G22" s="114"/>
      <c r="H22" s="114"/>
      <c r="I22" s="114"/>
      <c r="J22" s="114"/>
      <c r="K22" s="114"/>
      <c r="L22" s="114"/>
      <c r="M22" s="114"/>
      <c r="N22" s="107" t="s">
        <v>160</v>
      </c>
      <c r="O22" s="128">
        <v>130193000</v>
      </c>
      <c r="P22" s="128"/>
      <c r="Q22" s="128"/>
      <c r="R22" s="133">
        <v>100000</v>
      </c>
      <c r="S22" s="133"/>
      <c r="T22" s="133"/>
      <c r="U22" s="133"/>
    </row>
    <row r="23" spans="3:21" s="101" customFormat="1" ht="12.75" customHeight="1" x14ac:dyDescent="0.2">
      <c r="C23" s="104"/>
      <c r="D23" s="102"/>
      <c r="E23" s="114" t="s">
        <v>105</v>
      </c>
      <c r="F23" s="114"/>
      <c r="G23" s="114"/>
      <c r="H23" s="114"/>
      <c r="I23" s="114"/>
      <c r="J23" s="114"/>
      <c r="K23" s="114"/>
      <c r="L23" s="114"/>
      <c r="M23" s="114"/>
      <c r="N23" s="107" t="s">
        <v>161</v>
      </c>
      <c r="O23" s="128">
        <v>300209000</v>
      </c>
      <c r="P23" s="128"/>
      <c r="Q23" s="128"/>
      <c r="R23" s="126">
        <v>220176000</v>
      </c>
      <c r="S23" s="126"/>
      <c r="T23" s="126"/>
      <c r="U23" s="126"/>
    </row>
    <row r="24" spans="3:21" s="101" customFormat="1" ht="12.75" customHeight="1" x14ac:dyDescent="0.2">
      <c r="C24" s="104"/>
      <c r="D24" s="102"/>
      <c r="E24" s="114" t="s">
        <v>106</v>
      </c>
      <c r="F24" s="114"/>
      <c r="G24" s="114"/>
      <c r="H24" s="114"/>
      <c r="I24" s="114"/>
      <c r="J24" s="114"/>
      <c r="K24" s="114"/>
      <c r="L24" s="114"/>
      <c r="M24" s="114"/>
      <c r="N24" s="107" t="s">
        <v>162</v>
      </c>
      <c r="O24" s="129">
        <v>-930022000</v>
      </c>
      <c r="P24" s="129"/>
      <c r="Q24" s="129"/>
      <c r="R24" s="130">
        <v>-739431000</v>
      </c>
      <c r="S24" s="130"/>
      <c r="T24" s="130"/>
      <c r="U24" s="130"/>
    </row>
    <row r="25" spans="3:21" s="101" customFormat="1" ht="12.75" customHeight="1" x14ac:dyDescent="0.2">
      <c r="C25" s="104"/>
      <c r="D25" s="102"/>
      <c r="E25" s="114" t="s">
        <v>38</v>
      </c>
      <c r="F25" s="114"/>
      <c r="G25" s="114"/>
      <c r="H25" s="114"/>
      <c r="I25" s="114"/>
      <c r="J25" s="114"/>
      <c r="K25" s="114"/>
      <c r="L25" s="114"/>
      <c r="M25" s="114"/>
      <c r="N25" s="113" t="s">
        <v>163</v>
      </c>
      <c r="O25" s="128">
        <v>377529000</v>
      </c>
      <c r="P25" s="128"/>
      <c r="Q25" s="128"/>
      <c r="R25" s="126">
        <v>398417000</v>
      </c>
      <c r="S25" s="126"/>
      <c r="T25" s="126"/>
      <c r="U25" s="126"/>
    </row>
    <row r="26" spans="3:21" s="101" customFormat="1" ht="12.75" customHeight="1" x14ac:dyDescent="0.2">
      <c r="C26" s="105"/>
      <c r="D26" s="106"/>
      <c r="E26" s="114" t="s">
        <v>28</v>
      </c>
      <c r="F26" s="114"/>
      <c r="G26" s="114"/>
      <c r="H26" s="114"/>
      <c r="I26" s="114"/>
      <c r="J26" s="114"/>
      <c r="K26" s="114"/>
      <c r="L26" s="114"/>
      <c r="M26" s="114"/>
      <c r="N26" s="113" t="s">
        <v>165</v>
      </c>
      <c r="O26" s="131">
        <v>-738189000</v>
      </c>
      <c r="P26" s="131"/>
      <c r="Q26" s="131"/>
      <c r="R26" s="132">
        <v>-471052000</v>
      </c>
      <c r="S26" s="132"/>
      <c r="T26" s="132"/>
      <c r="U26" s="132"/>
    </row>
    <row r="27" spans="3:21" s="101" customFormat="1" ht="12.75" customHeight="1" x14ac:dyDescent="0.2">
      <c r="C27" s="105"/>
      <c r="D27" s="109"/>
      <c r="E27" s="108"/>
      <c r="F27" s="122" t="s">
        <v>108</v>
      </c>
      <c r="G27" s="122"/>
      <c r="H27" s="122"/>
      <c r="I27" s="122"/>
      <c r="J27" s="122"/>
      <c r="K27" s="122"/>
      <c r="L27" s="122"/>
      <c r="M27" s="122"/>
      <c r="N27" s="107" t="s">
        <v>167</v>
      </c>
      <c r="O27" s="128">
        <v>848002000</v>
      </c>
      <c r="P27" s="128"/>
      <c r="Q27" s="128"/>
      <c r="R27" s="126">
        <v>156391000</v>
      </c>
      <c r="S27" s="126"/>
      <c r="T27" s="126"/>
      <c r="U27" s="126"/>
    </row>
    <row r="28" spans="3:21" s="101" customFormat="1" ht="12.75" customHeight="1" x14ac:dyDescent="0.2">
      <c r="C28" s="105"/>
      <c r="D28" s="106"/>
      <c r="E28" s="114" t="s">
        <v>109</v>
      </c>
      <c r="F28" s="114"/>
      <c r="G28" s="114"/>
      <c r="H28" s="114"/>
      <c r="I28" s="114"/>
      <c r="J28" s="114"/>
      <c r="K28" s="114"/>
      <c r="L28" s="114"/>
      <c r="M28" s="114"/>
      <c r="N28" s="107" t="s">
        <v>168</v>
      </c>
      <c r="O28" s="123">
        <v>0</v>
      </c>
      <c r="P28" s="123"/>
      <c r="Q28" s="123"/>
      <c r="R28" s="127">
        <v>-55615000</v>
      </c>
      <c r="S28" s="127"/>
      <c r="T28" s="127"/>
      <c r="U28" s="127"/>
    </row>
    <row r="29" spans="3:21" s="101" customFormat="1" ht="24.75" customHeight="1" x14ac:dyDescent="0.2">
      <c r="C29" s="104"/>
      <c r="D29" s="102"/>
      <c r="E29" s="108"/>
      <c r="F29" s="122" t="s">
        <v>110</v>
      </c>
      <c r="G29" s="122"/>
      <c r="H29" s="122"/>
      <c r="I29" s="122"/>
      <c r="J29" s="122"/>
      <c r="K29" s="122"/>
      <c r="L29" s="122"/>
      <c r="M29" s="122"/>
      <c r="N29" s="107" t="s">
        <v>169</v>
      </c>
      <c r="O29" s="123">
        <v>0</v>
      </c>
      <c r="P29" s="123"/>
      <c r="Q29" s="123"/>
      <c r="R29" s="124">
        <v>-15041000</v>
      </c>
      <c r="S29" s="124"/>
      <c r="T29" s="124"/>
      <c r="U29" s="124"/>
    </row>
    <row r="30" spans="3:21" s="101" customFormat="1" ht="12.75" customHeight="1" x14ac:dyDescent="0.2">
      <c r="C30" s="105"/>
      <c r="D30" s="106"/>
      <c r="E30" s="114" t="s">
        <v>111</v>
      </c>
      <c r="F30" s="114"/>
      <c r="G30" s="114"/>
      <c r="H30" s="114"/>
      <c r="I30" s="114"/>
      <c r="J30" s="114"/>
      <c r="K30" s="114"/>
      <c r="L30" s="114"/>
      <c r="M30" s="114"/>
      <c r="N30" s="107" t="s">
        <v>170</v>
      </c>
      <c r="O30" s="125">
        <v>-110358000</v>
      </c>
      <c r="P30" s="125"/>
      <c r="Q30" s="125"/>
      <c r="R30" s="126">
        <v>17356000</v>
      </c>
      <c r="S30" s="126"/>
      <c r="T30" s="126"/>
      <c r="U30" s="126"/>
    </row>
    <row r="31" spans="3:21" s="101" customFormat="1" ht="12.75" customHeight="1" x14ac:dyDescent="0.2">
      <c r="C31" s="105"/>
      <c r="D31" s="106"/>
      <c r="E31" s="114" t="s">
        <v>112</v>
      </c>
      <c r="F31" s="114"/>
      <c r="G31" s="114"/>
      <c r="H31" s="114"/>
      <c r="I31" s="114"/>
      <c r="J31" s="114"/>
      <c r="K31" s="114"/>
      <c r="L31" s="114"/>
      <c r="M31" s="114"/>
      <c r="N31" s="107" t="s">
        <v>171</v>
      </c>
      <c r="O31" s="120">
        <v>-61542000</v>
      </c>
      <c r="P31" s="120"/>
      <c r="Q31" s="120"/>
      <c r="R31" s="121">
        <v>-8060000</v>
      </c>
      <c r="S31" s="121"/>
      <c r="T31" s="121"/>
      <c r="U31" s="121"/>
    </row>
    <row r="32" spans="3:21" s="101" customFormat="1" ht="12.75" customHeight="1" thickBot="1" x14ac:dyDescent="0.25">
      <c r="C32" s="105"/>
      <c r="D32" s="106"/>
      <c r="E32" s="114" t="s">
        <v>113</v>
      </c>
      <c r="F32" s="114"/>
      <c r="G32" s="114"/>
      <c r="H32" s="114"/>
      <c r="I32" s="114"/>
      <c r="J32" s="114"/>
      <c r="K32" s="114"/>
      <c r="L32" s="114"/>
      <c r="M32" s="114"/>
      <c r="N32" s="107" t="s">
        <v>172</v>
      </c>
      <c r="O32" s="115">
        <v>-10000</v>
      </c>
      <c r="P32" s="115"/>
      <c r="Q32" s="115"/>
      <c r="R32" s="116">
        <v>-1368000</v>
      </c>
      <c r="S32" s="116"/>
      <c r="T32" s="116"/>
      <c r="U32" s="116"/>
    </row>
    <row r="33" spans="3:22" s="101" customFormat="1" ht="12.75" customHeight="1" thickBot="1" x14ac:dyDescent="0.25">
      <c r="C33" s="105"/>
      <c r="D33" s="106"/>
      <c r="E33" s="110"/>
      <c r="F33" s="117" t="s">
        <v>114</v>
      </c>
      <c r="G33" s="117"/>
      <c r="H33" s="117"/>
      <c r="I33" s="117"/>
      <c r="J33" s="117"/>
      <c r="K33" s="117"/>
      <c r="L33" s="117"/>
      <c r="M33" s="117"/>
      <c r="N33" s="111" t="s">
        <v>173</v>
      </c>
      <c r="O33" s="118">
        <v>676092000</v>
      </c>
      <c r="P33" s="118"/>
      <c r="Q33" s="118"/>
      <c r="R33" s="119">
        <v>108704000</v>
      </c>
      <c r="S33" s="119"/>
      <c r="T33" s="119"/>
      <c r="U33" s="119"/>
    </row>
    <row r="34" spans="3:22" ht="11.25" customHeight="1" x14ac:dyDescent="0.2">
      <c r="V34" s="66" t="s">
        <v>74</v>
      </c>
    </row>
    <row r="35" spans="3:22" ht="11.25" customHeight="1" x14ac:dyDescent="0.2">
      <c r="V35" s="66" t="s">
        <v>74</v>
      </c>
    </row>
    <row r="36" spans="3:22" ht="11.25" customHeight="1" x14ac:dyDescent="0.2">
      <c r="V36" s="66" t="s">
        <v>74</v>
      </c>
    </row>
    <row r="37" spans="3:22" ht="11.25" customHeight="1" x14ac:dyDescent="0.2">
      <c r="V37" s="66" t="s">
        <v>74</v>
      </c>
    </row>
    <row r="38" spans="3:22" ht="11.25" customHeight="1" x14ac:dyDescent="0.2">
      <c r="V38" s="66" t="s">
        <v>74</v>
      </c>
    </row>
    <row r="39" spans="3:22" ht="11.25" customHeight="1" x14ac:dyDescent="0.2">
      <c r="V39" s="66" t="s">
        <v>74</v>
      </c>
    </row>
    <row r="40" spans="3:22" ht="11.25" customHeight="1" x14ac:dyDescent="0.2">
      <c r="V40" s="66" t="s">
        <v>74</v>
      </c>
    </row>
    <row r="41" spans="3:22" ht="11.25" customHeight="1" x14ac:dyDescent="0.2">
      <c r="V41" s="66" t="s">
        <v>74</v>
      </c>
    </row>
    <row r="42" spans="3:22" ht="11.25" customHeight="1" x14ac:dyDescent="0.2">
      <c r="V42" s="66" t="s">
        <v>74</v>
      </c>
    </row>
    <row r="43" spans="3:22" ht="11.25" customHeight="1" x14ac:dyDescent="0.2">
      <c r="V43" s="66" t="s">
        <v>74</v>
      </c>
    </row>
    <row r="44" spans="3:22" ht="11.25" customHeight="1" x14ac:dyDescent="0.2">
      <c r="V44" s="66" t="s">
        <v>74</v>
      </c>
    </row>
    <row r="45" spans="3:22" ht="11.25" customHeight="1" x14ac:dyDescent="0.2">
      <c r="V45" s="66" t="s">
        <v>74</v>
      </c>
    </row>
    <row r="46" spans="3:22" ht="11.25" customHeight="1" x14ac:dyDescent="0.2">
      <c r="V46" s="66" t="s">
        <v>74</v>
      </c>
    </row>
    <row r="47" spans="3:22" ht="11.25" customHeight="1" x14ac:dyDescent="0.2">
      <c r="V47" s="66" t="s">
        <v>74</v>
      </c>
    </row>
    <row r="48" spans="3:22" ht="11.25" customHeight="1" x14ac:dyDescent="0.2">
      <c r="V48" s="66" t="s">
        <v>74</v>
      </c>
    </row>
    <row r="49" spans="22:22" ht="11.25" customHeight="1" x14ac:dyDescent="0.2">
      <c r="V49" s="66" t="s">
        <v>74</v>
      </c>
    </row>
    <row r="50" spans="22:22" ht="11.25" customHeight="1" x14ac:dyDescent="0.2">
      <c r="V50" s="66" t="s">
        <v>74</v>
      </c>
    </row>
    <row r="51" spans="22:22" ht="11.25" customHeight="1" x14ac:dyDescent="0.2">
      <c r="V51" s="66" t="s">
        <v>74</v>
      </c>
    </row>
    <row r="52" spans="22:22" ht="11.25" customHeight="1" x14ac:dyDescent="0.2">
      <c r="V52" s="66" t="s">
        <v>74</v>
      </c>
    </row>
    <row r="53" spans="22:22" ht="11.25" customHeight="1" x14ac:dyDescent="0.2">
      <c r="V53" s="66" t="s">
        <v>74</v>
      </c>
    </row>
    <row r="54" spans="22:22" ht="11.25" customHeight="1" x14ac:dyDescent="0.2">
      <c r="V54" s="66" t="s">
        <v>74</v>
      </c>
    </row>
    <row r="55" spans="22:22" ht="11.25" customHeight="1" x14ac:dyDescent="0.2">
      <c r="V55" s="66" t="s">
        <v>74</v>
      </c>
    </row>
    <row r="56" spans="22:22" ht="11.25" customHeight="1" x14ac:dyDescent="0.2">
      <c r="V56" s="66" t="s">
        <v>74</v>
      </c>
    </row>
    <row r="57" spans="22:22" ht="11.25" customHeight="1" x14ac:dyDescent="0.2">
      <c r="V57" s="66" t="s">
        <v>74</v>
      </c>
    </row>
    <row r="58" spans="22:22" ht="11.25" customHeight="1" x14ac:dyDescent="0.2">
      <c r="V58" s="66" t="s">
        <v>74</v>
      </c>
    </row>
    <row r="59" spans="22:22" ht="11.25" customHeight="1" x14ac:dyDescent="0.2">
      <c r="V59" s="66" t="s">
        <v>74</v>
      </c>
    </row>
    <row r="60" spans="22:22" ht="11.25" customHeight="1" x14ac:dyDescent="0.2">
      <c r="V60" s="66" t="s">
        <v>74</v>
      </c>
    </row>
    <row r="61" spans="22:22" s="66" customFormat="1" ht="11.25" customHeight="1" x14ac:dyDescent="0.2"/>
  </sheetData>
  <mergeCells count="79">
    <mergeCell ref="O16:Q16"/>
    <mergeCell ref="R16:U16"/>
    <mergeCell ref="H2:P2"/>
    <mergeCell ref="H3:O3"/>
    <mergeCell ref="R3:U3"/>
    <mergeCell ref="R4:U4"/>
    <mergeCell ref="S5:T5"/>
    <mergeCell ref="D6:O6"/>
    <mergeCell ref="R6:U6"/>
    <mergeCell ref="C15:D15"/>
    <mergeCell ref="E15:M15"/>
    <mergeCell ref="O15:Q15"/>
    <mergeCell ref="R15:U15"/>
    <mergeCell ref="B9:L9"/>
    <mergeCell ref="R9:S10"/>
    <mergeCell ref="T9:U10"/>
    <mergeCell ref="B10:I10"/>
    <mergeCell ref="K10:L10"/>
    <mergeCell ref="B7:K7"/>
    <mergeCell ref="R7:U7"/>
    <mergeCell ref="B8:G8"/>
    <mergeCell ref="H8:O8"/>
    <mergeCell ref="P8:Q8"/>
    <mergeCell ref="R8:U8"/>
    <mergeCell ref="B11:G11"/>
    <mergeCell ref="H11:K11"/>
    <mergeCell ref="F21:M21"/>
    <mergeCell ref="O21:Q21"/>
    <mergeCell ref="R21:U21"/>
    <mergeCell ref="R11:U11"/>
    <mergeCell ref="E19:M19"/>
    <mergeCell ref="O19:Q19"/>
    <mergeCell ref="R19:U19"/>
    <mergeCell ref="E17:M17"/>
    <mergeCell ref="O17:Q17"/>
    <mergeCell ref="R17:U17"/>
    <mergeCell ref="E18:M18"/>
    <mergeCell ref="O18:Q18"/>
    <mergeCell ref="R18:U18"/>
    <mergeCell ref="E16:M16"/>
    <mergeCell ref="E22:M22"/>
    <mergeCell ref="O22:Q22"/>
    <mergeCell ref="R22:U22"/>
    <mergeCell ref="E20:M20"/>
    <mergeCell ref="O20:Q20"/>
    <mergeCell ref="R20:U20"/>
    <mergeCell ref="E25:M25"/>
    <mergeCell ref="O25:Q25"/>
    <mergeCell ref="R25:U25"/>
    <mergeCell ref="F27:M27"/>
    <mergeCell ref="O27:Q27"/>
    <mergeCell ref="R27:U27"/>
    <mergeCell ref="E26:M26"/>
    <mergeCell ref="O26:Q26"/>
    <mergeCell ref="R26:U26"/>
    <mergeCell ref="E23:M23"/>
    <mergeCell ref="O23:Q23"/>
    <mergeCell ref="R23:U23"/>
    <mergeCell ref="E24:M24"/>
    <mergeCell ref="O24:Q24"/>
    <mergeCell ref="R24:U24"/>
    <mergeCell ref="F29:M29"/>
    <mergeCell ref="O29:Q29"/>
    <mergeCell ref="R29:U29"/>
    <mergeCell ref="E28:M28"/>
    <mergeCell ref="E30:M30"/>
    <mergeCell ref="O30:Q30"/>
    <mergeCell ref="R30:U30"/>
    <mergeCell ref="O28:Q28"/>
    <mergeCell ref="R28:U28"/>
    <mergeCell ref="E31:M31"/>
    <mergeCell ref="O32:Q32"/>
    <mergeCell ref="R32:U32"/>
    <mergeCell ref="F33:M33"/>
    <mergeCell ref="O33:Q33"/>
    <mergeCell ref="R33:U33"/>
    <mergeCell ref="E32:M32"/>
    <mergeCell ref="O31:Q31"/>
    <mergeCell ref="R31:U31"/>
  </mergeCells>
  <hyperlinks>
    <hyperlink ref="N16" location="стр.2110!R1C1" display="2110"/>
    <hyperlink ref="N17" location="стр.2120!R1C1" display="2120"/>
    <hyperlink ref="N19" location="стр.2210!R1C1" display="2210"/>
    <hyperlink ref="N22" location="'стр.2310 '!R1C1" display="2310"/>
    <hyperlink ref="N23" location="стр.2320!R1C1" display="2320"/>
    <hyperlink ref="N24" location="стр.2330!R1C1" display="2330"/>
    <hyperlink ref="N20" location="стр.2220!A1" display="2220"/>
    <hyperlink ref="N25" location="'стр. 2340'!R1C1" display="2340"/>
    <hyperlink ref="N26" location="стр.2350!R1C1" display="2350"/>
  </hyperlink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3:M27"/>
  <sheetViews>
    <sheetView view="pageBreakPreview" zoomScale="60" zoomScaleNormal="100" workbookViewId="0">
      <selection activeCell="A15" sqref="A15"/>
    </sheetView>
  </sheetViews>
  <sheetFormatPr defaultRowHeight="12.75" outlineLevelCol="1" x14ac:dyDescent="0.2"/>
  <cols>
    <col min="1" max="1" width="32.85546875" customWidth="1"/>
    <col min="2" max="3" width="27.42578125" hidden="1" customWidth="1" outlineLevel="1"/>
    <col min="4" max="4" width="21.85546875" customWidth="1" collapsed="1"/>
    <col min="5" max="6" width="21.85546875" hidden="1" customWidth="1" outlineLevel="1"/>
    <col min="7" max="7" width="22.42578125" style="64" customWidth="1" collapsed="1"/>
    <col min="8" max="8" width="24.85546875" customWidth="1"/>
    <col min="9" max="9" width="6.42578125" customWidth="1"/>
    <col min="10" max="10" width="19.42578125" hidden="1" customWidth="1" outlineLevel="1"/>
    <col min="11" max="12" width="0" hidden="1" customWidth="1" outlineLevel="1"/>
    <col min="13" max="13" width="9.140625" collapsed="1"/>
  </cols>
  <sheetData>
    <row r="3" spans="1:11" ht="15.75" x14ac:dyDescent="0.25">
      <c r="A3" s="164" t="s">
        <v>3</v>
      </c>
      <c r="B3" s="164"/>
      <c r="C3" s="164"/>
      <c r="D3" s="164"/>
      <c r="E3" s="164"/>
      <c r="F3" s="164"/>
      <c r="G3" s="164"/>
      <c r="H3" s="164"/>
    </row>
    <row r="4" spans="1:11" ht="15.75" x14ac:dyDescent="0.25">
      <c r="A4" s="164" t="s">
        <v>117</v>
      </c>
      <c r="B4" s="164"/>
      <c r="C4" s="164"/>
      <c r="D4" s="164"/>
      <c r="E4" s="164"/>
      <c r="F4" s="164"/>
      <c r="G4" s="164"/>
      <c r="H4" s="164"/>
    </row>
    <row r="5" spans="1:11" ht="15" customHeight="1" x14ac:dyDescent="0.25">
      <c r="A5" s="164" t="s">
        <v>19</v>
      </c>
      <c r="B5" s="164"/>
      <c r="C5" s="164"/>
      <c r="D5" s="164"/>
      <c r="E5" s="164"/>
      <c r="F5" s="164"/>
      <c r="G5" s="164"/>
      <c r="H5" s="164"/>
    </row>
    <row r="6" spans="1:11" ht="16.5" hidden="1" customHeight="1" x14ac:dyDescent="0.2">
      <c r="A6" s="8"/>
      <c r="B6" s="8"/>
      <c r="C6" s="8"/>
      <c r="D6" s="8"/>
      <c r="E6" s="8"/>
      <c r="F6" s="8"/>
      <c r="G6" s="8"/>
      <c r="H6" s="8"/>
    </row>
    <row r="7" spans="1:11" ht="16.5" customHeight="1" x14ac:dyDescent="0.25">
      <c r="A7" s="164" t="s">
        <v>126</v>
      </c>
      <c r="B7" s="164"/>
      <c r="C7" s="164"/>
      <c r="D7" s="164"/>
      <c r="E7" s="164"/>
      <c r="F7" s="164"/>
      <c r="G7" s="164"/>
      <c r="H7" s="164"/>
    </row>
    <row r="8" spans="1:11" ht="16.5" customHeight="1" x14ac:dyDescent="0.2">
      <c r="A8" s="165" t="s">
        <v>221</v>
      </c>
      <c r="B8" s="165"/>
      <c r="C8" s="165"/>
      <c r="D8" s="165"/>
      <c r="E8" s="165"/>
      <c r="F8" s="165"/>
      <c r="G8" s="165"/>
      <c r="H8" s="165"/>
    </row>
    <row r="9" spans="1:11" ht="19.5" customHeight="1" x14ac:dyDescent="0.25">
      <c r="A9" s="94"/>
      <c r="B9" s="9"/>
      <c r="C9" s="9"/>
      <c r="D9" s="9"/>
      <c r="E9" s="9"/>
      <c r="F9" s="9"/>
      <c r="G9" s="61"/>
      <c r="H9" s="10" t="s">
        <v>119</v>
      </c>
    </row>
    <row r="10" spans="1:11" ht="33.75" customHeight="1" x14ac:dyDescent="0.2">
      <c r="A10" s="166" t="s">
        <v>4</v>
      </c>
      <c r="B10" s="49"/>
      <c r="C10" s="49"/>
      <c r="D10" s="11" t="s">
        <v>222</v>
      </c>
      <c r="E10" s="11"/>
      <c r="F10" s="11"/>
      <c r="G10" s="11" t="s">
        <v>223</v>
      </c>
      <c r="H10" s="166" t="s">
        <v>0</v>
      </c>
    </row>
    <row r="11" spans="1:11" ht="27" customHeight="1" x14ac:dyDescent="0.2">
      <c r="A11" s="167"/>
      <c r="B11" s="43">
        <v>90.1</v>
      </c>
      <c r="C11" s="43">
        <v>90.3</v>
      </c>
      <c r="D11" s="12" t="s">
        <v>1</v>
      </c>
      <c r="E11" s="12"/>
      <c r="F11" s="12"/>
      <c r="G11" s="12" t="s">
        <v>1</v>
      </c>
      <c r="H11" s="167"/>
      <c r="J11" s="2" t="s">
        <v>121</v>
      </c>
      <c r="K11" s="2"/>
    </row>
    <row r="12" spans="1:11" s="4" customFormat="1" ht="39" customHeight="1" x14ac:dyDescent="0.25">
      <c r="A12" s="69" t="s">
        <v>26</v>
      </c>
      <c r="B12" s="70"/>
      <c r="C12" s="70"/>
      <c r="D12" s="13">
        <f>SUM(D13:D20)</f>
        <v>24674205.637849998</v>
      </c>
      <c r="E12" s="13"/>
      <c r="F12" s="13"/>
      <c r="G12" s="13">
        <v>14065096.971730001</v>
      </c>
      <c r="H12" s="13"/>
      <c r="J12" s="71">
        <f>SUM(J14:J20)</f>
        <v>69.005034480346538</v>
      </c>
      <c r="K12" s="71"/>
    </row>
    <row r="13" spans="1:11" ht="16.5" customHeight="1" x14ac:dyDescent="0.25">
      <c r="A13" s="14" t="s">
        <v>2</v>
      </c>
      <c r="B13" s="50"/>
      <c r="C13" s="50"/>
      <c r="D13" s="53"/>
      <c r="E13" s="53"/>
      <c r="F13" s="53"/>
      <c r="G13" s="39"/>
      <c r="H13" s="15"/>
      <c r="J13" s="2"/>
      <c r="K13" s="2"/>
    </row>
    <row r="14" spans="1:11" ht="31.5" x14ac:dyDescent="0.25">
      <c r="A14" s="16" t="s">
        <v>233</v>
      </c>
      <c r="B14" s="51"/>
      <c r="C14" s="51"/>
      <c r="D14" s="54">
        <f>(811704124.33+14833319929.23)/1000</f>
        <v>15645024.05356</v>
      </c>
      <c r="E14" s="51"/>
      <c r="F14" s="51"/>
      <c r="G14" s="54">
        <v>9865792.9458300024</v>
      </c>
      <c r="H14" s="15"/>
      <c r="J14" s="81">
        <f>D14*100/D12</f>
        <v>63.406394042370628</v>
      </c>
      <c r="K14" s="2"/>
    </row>
    <row r="15" spans="1:11" ht="15.75" x14ac:dyDescent="0.25">
      <c r="A15" s="16" t="s">
        <v>143</v>
      </c>
      <c r="B15" s="51"/>
      <c r="C15" s="51"/>
      <c r="D15" s="54">
        <f>298574865.23/1000</f>
        <v>298574.86523</v>
      </c>
      <c r="E15" s="51"/>
      <c r="F15" s="51"/>
      <c r="G15" s="54">
        <v>47070.377229999998</v>
      </c>
      <c r="H15" s="15"/>
      <c r="J15" s="81">
        <f>D15*100/D12</f>
        <v>1.2100688046953332</v>
      </c>
      <c r="K15" s="2"/>
    </row>
    <row r="16" spans="1:11" ht="15.75" x14ac:dyDescent="0.25">
      <c r="A16" s="16" t="s">
        <v>34</v>
      </c>
      <c r="B16" s="51"/>
      <c r="C16" s="51"/>
      <c r="D16" s="54">
        <f>32807511.89/1000</f>
        <v>32807.511890000002</v>
      </c>
      <c r="E16" s="51"/>
      <c r="F16" s="51"/>
      <c r="G16" s="54">
        <v>8382.3051100000012</v>
      </c>
      <c r="H16" s="15"/>
      <c r="J16" s="82">
        <f>D16*100/D12</f>
        <v>0.1329627886365411</v>
      </c>
      <c r="K16" s="2"/>
    </row>
    <row r="17" spans="1:11" ht="15.75" x14ac:dyDescent="0.25">
      <c r="A17" s="16" t="s">
        <v>35</v>
      </c>
      <c r="B17" s="51"/>
      <c r="C17" s="51"/>
      <c r="D17" s="54">
        <f>935468772.14/1000</f>
        <v>935468.77214000002</v>
      </c>
      <c r="E17" s="51"/>
      <c r="F17" s="51"/>
      <c r="G17" s="54">
        <v>213016.64740000002</v>
      </c>
      <c r="H17" s="15"/>
      <c r="J17" s="82">
        <f>D17*100/D12</f>
        <v>3.7912822235095578</v>
      </c>
      <c r="K17" s="2"/>
    </row>
    <row r="18" spans="1:11" ht="31.5" x14ac:dyDescent="0.25">
      <c r="A18" s="16" t="s">
        <v>36</v>
      </c>
      <c r="B18" s="51"/>
      <c r="C18" s="51"/>
      <c r="D18" s="54">
        <f>114568905.33/1000</f>
        <v>114568.90532999999</v>
      </c>
      <c r="E18" s="51"/>
      <c r="F18" s="51"/>
      <c r="G18" s="54">
        <v>136710.10681</v>
      </c>
      <c r="H18" s="15"/>
      <c r="J18" s="82">
        <f>D18*100/D12</f>
        <v>0.46432662113447082</v>
      </c>
      <c r="K18" s="2"/>
    </row>
    <row r="19" spans="1:11" ht="15.75" x14ac:dyDescent="0.25">
      <c r="A19" s="16" t="s">
        <v>128</v>
      </c>
      <c r="B19" s="51"/>
      <c r="C19" s="51"/>
      <c r="D19" s="54">
        <f>7647761529.7/1000</f>
        <v>7647761.5296999998</v>
      </c>
      <c r="E19" s="51"/>
      <c r="F19" s="51"/>
      <c r="G19" s="54">
        <v>3691557.0802500001</v>
      </c>
      <c r="H19" s="54"/>
      <c r="J19" s="82"/>
      <c r="K19" s="2"/>
    </row>
    <row r="20" spans="1:11" ht="15.75" x14ac:dyDescent="0.25">
      <c r="A20" s="16" t="s">
        <v>46</v>
      </c>
      <c r="B20" s="51"/>
      <c r="C20" s="51"/>
      <c r="D20" s="54">
        <f t="shared" ref="D20:D21" si="0">(B20-C20)/1000</f>
        <v>0</v>
      </c>
      <c r="E20" s="51"/>
      <c r="F20" s="51"/>
      <c r="G20" s="54">
        <v>102567.5091</v>
      </c>
      <c r="H20" s="15"/>
      <c r="J20" s="82">
        <f>D20*100/D12</f>
        <v>0</v>
      </c>
      <c r="K20" s="2"/>
    </row>
    <row r="21" spans="1:11" ht="15.75" x14ac:dyDescent="0.25">
      <c r="A21" s="16"/>
      <c r="B21" s="52"/>
      <c r="C21" s="52"/>
      <c r="D21" s="54">
        <f t="shared" si="0"/>
        <v>0</v>
      </c>
      <c r="E21" s="52"/>
      <c r="F21" s="52"/>
      <c r="G21" s="54"/>
      <c r="H21" s="15"/>
    </row>
    <row r="22" spans="1:11" ht="42" customHeight="1" x14ac:dyDescent="0.25">
      <c r="A22" s="17"/>
      <c r="B22" s="17"/>
      <c r="C22" s="17"/>
      <c r="D22" s="18"/>
      <c r="E22" s="18"/>
      <c r="F22" s="18"/>
      <c r="G22" s="18"/>
      <c r="H22" s="19"/>
    </row>
    <row r="23" spans="1:11" ht="54.75" customHeight="1" x14ac:dyDescent="0.25">
      <c r="A23" s="168" t="s">
        <v>178</v>
      </c>
      <c r="B23" s="168"/>
      <c r="C23" s="168"/>
      <c r="D23" s="168"/>
      <c r="E23" s="5"/>
      <c r="F23" s="5"/>
      <c r="G23" s="163" t="s">
        <v>133</v>
      </c>
      <c r="H23" s="163"/>
      <c r="I23" s="6"/>
    </row>
    <row r="24" spans="1:11" ht="24" customHeight="1" x14ac:dyDescent="0.25">
      <c r="A24" s="7"/>
      <c r="B24" s="42"/>
      <c r="C24" s="42"/>
      <c r="D24" s="5"/>
      <c r="E24" s="5"/>
      <c r="F24" s="5"/>
      <c r="G24" s="62"/>
      <c r="H24" s="6"/>
      <c r="I24" s="6"/>
    </row>
    <row r="25" spans="1:11" s="85" customFormat="1" ht="15.75" x14ac:dyDescent="0.25">
      <c r="A25" s="84" t="s">
        <v>15</v>
      </c>
      <c r="B25" s="84"/>
      <c r="C25" s="84"/>
      <c r="D25" s="9"/>
      <c r="E25" s="9"/>
      <c r="F25" s="9"/>
      <c r="G25" s="163" t="s">
        <v>55</v>
      </c>
      <c r="H25" s="163"/>
      <c r="I25" s="9"/>
    </row>
    <row r="26" spans="1:11" ht="15.75" x14ac:dyDescent="0.25">
      <c r="A26" s="6"/>
      <c r="B26" s="6"/>
      <c r="C26" s="6"/>
      <c r="D26" s="6"/>
      <c r="E26" s="6"/>
      <c r="F26" s="6"/>
      <c r="G26" s="63"/>
      <c r="H26" s="6"/>
      <c r="I26" s="6"/>
    </row>
    <row r="27" spans="1:11" ht="15.75" x14ac:dyDescent="0.25">
      <c r="A27" s="6" t="s">
        <v>33</v>
      </c>
      <c r="B27" s="6"/>
      <c r="C27" s="6"/>
      <c r="D27" s="6"/>
      <c r="E27" s="6"/>
      <c r="F27" s="6"/>
      <c r="G27" s="63"/>
      <c r="H27" s="6"/>
      <c r="I27" s="6"/>
    </row>
  </sheetData>
  <mergeCells count="10">
    <mergeCell ref="G23:H23"/>
    <mergeCell ref="G25:H25"/>
    <mergeCell ref="A3:H3"/>
    <mergeCell ref="A4:H4"/>
    <mergeCell ref="A5:H5"/>
    <mergeCell ref="A7:H7"/>
    <mergeCell ref="A8:H8"/>
    <mergeCell ref="A10:A11"/>
    <mergeCell ref="H10:H11"/>
    <mergeCell ref="A23:D23"/>
  </mergeCells>
  <phoneticPr fontId="3" type="noConversion"/>
  <printOptions horizontalCentered="1"/>
  <pageMargins left="0.78740157480314965" right="0" top="0.19685039370078741" bottom="0.19685039370078741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30"/>
  <sheetViews>
    <sheetView view="pageBreakPreview" zoomScale="60" zoomScaleNormal="100" workbookViewId="0">
      <selection activeCell="L12" sqref="L12"/>
    </sheetView>
  </sheetViews>
  <sheetFormatPr defaultRowHeight="12.75" outlineLevelRow="1" x14ac:dyDescent="0.2"/>
  <cols>
    <col min="1" max="1" width="6.140625" customWidth="1"/>
    <col min="2" max="2" width="51.28515625" customWidth="1"/>
    <col min="3" max="3" width="19" style="65" customWidth="1"/>
    <col min="5" max="5" width="11.5703125" customWidth="1"/>
  </cols>
  <sheetData>
    <row r="1" spans="1:5" ht="1.5" customHeight="1" x14ac:dyDescent="0.2"/>
    <row r="2" spans="1:5" ht="15.75" x14ac:dyDescent="0.25">
      <c r="A2" s="164" t="s">
        <v>3</v>
      </c>
      <c r="B2" s="164"/>
      <c r="C2" s="164"/>
    </row>
    <row r="3" spans="1:5" ht="21" customHeight="1" x14ac:dyDescent="0.25">
      <c r="A3" s="164" t="s">
        <v>118</v>
      </c>
      <c r="B3" s="164"/>
      <c r="C3" s="164"/>
    </row>
    <row r="4" spans="1:5" ht="22.5" customHeight="1" x14ac:dyDescent="0.25">
      <c r="A4" s="164" t="s">
        <v>48</v>
      </c>
      <c r="B4" s="164"/>
      <c r="C4" s="164"/>
    </row>
    <row r="5" spans="1:5" ht="15.75" x14ac:dyDescent="0.25">
      <c r="A5" s="172" t="s">
        <v>127</v>
      </c>
      <c r="B5" s="172"/>
      <c r="C5" s="172"/>
    </row>
    <row r="6" spans="1:5" ht="15.75" x14ac:dyDescent="0.2">
      <c r="A6" s="165" t="s">
        <v>224</v>
      </c>
      <c r="B6" s="165"/>
      <c r="C6" s="165"/>
    </row>
    <row r="7" spans="1:5" ht="15.75" x14ac:dyDescent="0.25">
      <c r="A7" s="9"/>
      <c r="B7" s="9"/>
      <c r="C7" s="77"/>
    </row>
    <row r="8" spans="1:5" ht="15.75" x14ac:dyDescent="0.25">
      <c r="A8" s="9"/>
      <c r="B8" s="9"/>
      <c r="C8" s="78" t="s">
        <v>119</v>
      </c>
    </row>
    <row r="9" spans="1:5" ht="31.5" x14ac:dyDescent="0.2">
      <c r="A9" s="20" t="s">
        <v>5</v>
      </c>
      <c r="B9" s="20" t="s">
        <v>6</v>
      </c>
      <c r="C9" s="79" t="s">
        <v>60</v>
      </c>
    </row>
    <row r="10" spans="1:5" ht="15.75" x14ac:dyDescent="0.25">
      <c r="A10" s="31" t="s">
        <v>7</v>
      </c>
      <c r="B10" s="32" t="s">
        <v>18</v>
      </c>
      <c r="C10" s="58">
        <f>(2122029.6+210538881.64+38531722.45+4728378.99+71086.59+187974029.74+114719.63+397582.79+4936041.63+8264434.41+2845.37+3050+78279.5+158156.8+3612176.18+100.64+465237.41+13378+4824+162962.03+3931207.2+2805+1638204.88+768.1+7668897330.12)/1000</f>
        <v>8136650.2326999996</v>
      </c>
    </row>
    <row r="11" spans="1:5" ht="15.75" x14ac:dyDescent="0.25">
      <c r="A11" s="33">
        <v>2</v>
      </c>
      <c r="B11" s="32" t="s">
        <v>9</v>
      </c>
      <c r="C11" s="58">
        <f>(28786773.34+784725.54+1602895.64+421220.25+46841579.07+81800.7)/1000</f>
        <v>78518.99454</v>
      </c>
    </row>
    <row r="12" spans="1:5" ht="15.75" x14ac:dyDescent="0.25">
      <c r="A12" s="33">
        <v>3</v>
      </c>
      <c r="B12" s="32" t="s">
        <v>49</v>
      </c>
      <c r="C12" s="58">
        <f>(213620817.94+4998766.41+445513801.45+25556789.25)/1000</f>
        <v>689690.17504999996</v>
      </c>
    </row>
    <row r="13" spans="1:5" ht="15.75" x14ac:dyDescent="0.25">
      <c r="A13" s="33">
        <v>4</v>
      </c>
      <c r="B13" s="32" t="s">
        <v>27</v>
      </c>
      <c r="C13" s="58">
        <f>(146665.2+56683295.72+1309120.07+125468280.07+3111789.22+68277.89+4249282.46)/1000</f>
        <v>191036.71062999999</v>
      </c>
    </row>
    <row r="14" spans="1:5" ht="15.75" x14ac:dyDescent="0.25">
      <c r="A14" s="173">
        <v>5</v>
      </c>
      <c r="B14" s="34" t="s">
        <v>28</v>
      </c>
      <c r="C14" s="58">
        <f>(C16+C17+C18+C19+C20+C21+C22)-0.01</f>
        <v>13827516.73027</v>
      </c>
    </row>
    <row r="15" spans="1:5" ht="15.75" hidden="1" outlineLevel="1" x14ac:dyDescent="0.25">
      <c r="A15" s="174"/>
      <c r="B15" s="25" t="s">
        <v>50</v>
      </c>
      <c r="C15" s="41"/>
    </row>
    <row r="16" spans="1:5" ht="15.75" collapsed="1" x14ac:dyDescent="0.25">
      <c r="A16" s="174"/>
      <c r="B16" s="25" t="s">
        <v>51</v>
      </c>
      <c r="C16" s="41">
        <f>(107096888.09+255251212.24+4029583.58)/1000</f>
        <v>366377.68391000002</v>
      </c>
      <c r="E16" s="38"/>
    </row>
    <row r="17" spans="1:5" ht="15.75" x14ac:dyDescent="0.25">
      <c r="A17" s="174"/>
      <c r="B17" s="25" t="s">
        <v>28</v>
      </c>
      <c r="C17" s="41">
        <v>612528</v>
      </c>
    </row>
    <row r="18" spans="1:5" ht="15.75" x14ac:dyDescent="0.25">
      <c r="A18" s="174"/>
      <c r="B18" s="25" t="s">
        <v>236</v>
      </c>
      <c r="C18" s="41">
        <f>(269366134.17)/1000</f>
        <v>269366.13417000003</v>
      </c>
    </row>
    <row r="19" spans="1:5" ht="31.5" hidden="1" customHeight="1" outlineLevel="1" x14ac:dyDescent="0.25">
      <c r="A19" s="174"/>
      <c r="B19" s="25" t="s">
        <v>52</v>
      </c>
      <c r="C19" s="41"/>
    </row>
    <row r="20" spans="1:5" ht="15.75" collapsed="1" x14ac:dyDescent="0.25">
      <c r="A20" s="174"/>
      <c r="B20" s="25" t="s">
        <v>17</v>
      </c>
      <c r="C20" s="41">
        <f>(51551.2+605495.22+14183132.11+739755.75+10868829.11+2366769.5+25525312.92+4764331.62+62806.75+468444.02)/1000</f>
        <v>59636.428200000002</v>
      </c>
    </row>
    <row r="21" spans="1:5" ht="15.75" x14ac:dyDescent="0.25">
      <c r="A21" s="174"/>
      <c r="B21" s="25" t="s">
        <v>53</v>
      </c>
      <c r="C21" s="41">
        <f>(2430000+161631836.29+185781523.1+12167335134.6+2430000)/1000</f>
        <v>12519608.49399</v>
      </c>
    </row>
    <row r="22" spans="1:5" ht="15.75" hidden="1" customHeight="1" outlineLevel="1" x14ac:dyDescent="0.25">
      <c r="A22" s="175"/>
      <c r="B22" s="25" t="s">
        <v>54</v>
      </c>
      <c r="C22" s="41"/>
    </row>
    <row r="23" spans="1:5" ht="15.75" collapsed="1" x14ac:dyDescent="0.25">
      <c r="A23" s="169" t="s">
        <v>65</v>
      </c>
      <c r="B23" s="170"/>
      <c r="C23" s="58">
        <f>C10+C11+C12+C13+C14</f>
        <v>22923412.843189999</v>
      </c>
      <c r="E23" s="38"/>
    </row>
    <row r="24" spans="1:5" ht="15.75" x14ac:dyDescent="0.25">
      <c r="A24" s="6"/>
      <c r="B24" s="6"/>
      <c r="C24" s="80"/>
    </row>
    <row r="25" spans="1:5" ht="15.75" x14ac:dyDescent="0.25">
      <c r="A25" s="6"/>
      <c r="B25" s="6"/>
      <c r="C25" s="60"/>
    </row>
    <row r="26" spans="1:5" ht="51" customHeight="1" x14ac:dyDescent="0.25">
      <c r="A26" s="168" t="s">
        <v>178</v>
      </c>
      <c r="B26" s="168"/>
      <c r="C26" s="171" t="s">
        <v>134</v>
      </c>
      <c r="D26" s="171"/>
    </row>
    <row r="27" spans="1:5" ht="27" customHeight="1" x14ac:dyDescent="0.25">
      <c r="A27" s="68"/>
      <c r="B27" s="5"/>
      <c r="C27" s="80"/>
    </row>
    <row r="28" spans="1:5" s="85" customFormat="1" ht="15.75" x14ac:dyDescent="0.25">
      <c r="A28" s="84" t="s">
        <v>15</v>
      </c>
      <c r="B28" s="9"/>
      <c r="C28" s="86" t="s">
        <v>55</v>
      </c>
    </row>
    <row r="29" spans="1:5" ht="15.75" x14ac:dyDescent="0.25">
      <c r="A29" s="6"/>
      <c r="B29" s="6"/>
      <c r="C29" s="80"/>
    </row>
    <row r="30" spans="1:5" ht="15.75" x14ac:dyDescent="0.25">
      <c r="A30" s="6" t="s">
        <v>33</v>
      </c>
      <c r="B30" s="6"/>
      <c r="C30" s="80"/>
    </row>
  </sheetData>
  <mergeCells count="9">
    <mergeCell ref="A23:B23"/>
    <mergeCell ref="A26:B26"/>
    <mergeCell ref="C26:D26"/>
    <mergeCell ref="A2:C2"/>
    <mergeCell ref="A3:C3"/>
    <mergeCell ref="A4:C4"/>
    <mergeCell ref="A5:C5"/>
    <mergeCell ref="A6:C6"/>
    <mergeCell ref="A14:A22"/>
  </mergeCells>
  <pageMargins left="0.78740157480314965" right="0" top="0.19685039370078741" bottom="0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3"/>
  <sheetViews>
    <sheetView view="pageBreakPreview" zoomScale="60" zoomScaleNormal="100" workbookViewId="0">
      <selection sqref="A1:D1"/>
    </sheetView>
  </sheetViews>
  <sheetFormatPr defaultRowHeight="12.75" x14ac:dyDescent="0.2"/>
  <cols>
    <col min="1" max="1" width="8.140625" customWidth="1"/>
    <col min="2" max="2" width="29" customWidth="1"/>
    <col min="3" max="3" width="22.85546875" customWidth="1"/>
    <col min="4" max="4" width="20.7109375" customWidth="1"/>
  </cols>
  <sheetData>
    <row r="1" spans="1:4" ht="15.75" x14ac:dyDescent="0.25">
      <c r="A1" s="164" t="s">
        <v>3</v>
      </c>
      <c r="B1" s="164"/>
      <c r="C1" s="164"/>
      <c r="D1" s="164"/>
    </row>
    <row r="2" spans="1:4" ht="15.75" x14ac:dyDescent="0.25">
      <c r="A2" s="164" t="s">
        <v>118</v>
      </c>
      <c r="B2" s="164"/>
      <c r="C2" s="164"/>
      <c r="D2" s="164"/>
    </row>
    <row r="3" spans="1:4" ht="15.75" x14ac:dyDescent="0.25">
      <c r="A3" s="164" t="s">
        <v>231</v>
      </c>
      <c r="B3" s="164"/>
      <c r="C3" s="164"/>
      <c r="D3" s="164"/>
    </row>
    <row r="4" spans="1:4" ht="15.75" x14ac:dyDescent="0.25">
      <c r="A4" s="164" t="s">
        <v>126</v>
      </c>
      <c r="B4" s="164"/>
      <c r="C4" s="164"/>
      <c r="D4" s="164"/>
    </row>
    <row r="5" spans="1:4" ht="15.75" x14ac:dyDescent="0.25">
      <c r="A5" s="164" t="s">
        <v>221</v>
      </c>
      <c r="B5" s="164"/>
      <c r="C5" s="164"/>
      <c r="D5" s="164"/>
    </row>
    <row r="6" spans="1:4" ht="26.25" customHeight="1" x14ac:dyDescent="0.25">
      <c r="A6" s="6"/>
      <c r="B6" s="6"/>
      <c r="C6" s="6"/>
      <c r="D6" s="10" t="s">
        <v>119</v>
      </c>
    </row>
    <row r="7" spans="1:4" ht="32.25" customHeight="1" x14ac:dyDescent="0.2">
      <c r="A7" s="20" t="s">
        <v>5</v>
      </c>
      <c r="B7" s="20" t="s">
        <v>16</v>
      </c>
      <c r="C7" s="20" t="s">
        <v>32</v>
      </c>
      <c r="D7" s="20" t="s">
        <v>59</v>
      </c>
    </row>
    <row r="8" spans="1:4" ht="45" customHeight="1" x14ac:dyDescent="0.25">
      <c r="A8" s="39">
        <v>1</v>
      </c>
      <c r="B8" s="25" t="s">
        <v>232</v>
      </c>
      <c r="C8" s="14"/>
      <c r="D8" s="22">
        <v>42511</v>
      </c>
    </row>
    <row r="9" spans="1:4" ht="15.75" x14ac:dyDescent="0.25">
      <c r="A9" s="39"/>
      <c r="B9" s="24"/>
      <c r="C9" s="14"/>
      <c r="D9" s="22"/>
    </row>
    <row r="10" spans="1:4" ht="18.75" customHeight="1" x14ac:dyDescent="0.25">
      <c r="A10" s="176" t="s">
        <v>73</v>
      </c>
      <c r="B10" s="177"/>
      <c r="C10" s="178"/>
      <c r="D10" s="23">
        <f>SUM(D8:D9)</f>
        <v>42511</v>
      </c>
    </row>
    <row r="11" spans="1:4" ht="28.5" customHeight="1" x14ac:dyDescent="0.25">
      <c r="A11" s="6"/>
      <c r="B11" s="6"/>
      <c r="C11" s="6"/>
      <c r="D11" s="6"/>
    </row>
    <row r="12" spans="1:4" ht="15.75" x14ac:dyDescent="0.25">
      <c r="A12" s="6"/>
      <c r="B12" s="6"/>
      <c r="C12" s="6"/>
      <c r="D12" s="6"/>
    </row>
    <row r="13" spans="1:4" s="85" customFormat="1" ht="67.5" customHeight="1" x14ac:dyDescent="0.25">
      <c r="A13" s="168" t="s">
        <v>178</v>
      </c>
      <c r="B13" s="168"/>
      <c r="C13" s="168"/>
      <c r="D13" s="96" t="s">
        <v>133</v>
      </c>
    </row>
    <row r="14" spans="1:4" s="85" customFormat="1" ht="36.75" customHeight="1" x14ac:dyDescent="0.25">
      <c r="A14" s="84" t="s">
        <v>15</v>
      </c>
      <c r="B14" s="9"/>
      <c r="C14" s="163" t="s">
        <v>55</v>
      </c>
      <c r="D14" s="163"/>
    </row>
    <row r="15" spans="1:4" ht="15.75" x14ac:dyDescent="0.25">
      <c r="A15" s="6"/>
      <c r="B15" s="6"/>
      <c r="C15" s="6"/>
      <c r="D15" s="6"/>
    </row>
    <row r="16" spans="1:4" ht="15.75" x14ac:dyDescent="0.25">
      <c r="A16" s="6" t="s">
        <v>33</v>
      </c>
      <c r="B16" s="6"/>
      <c r="C16" s="6"/>
      <c r="D16" s="6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  <row r="20" spans="2:4" ht="3.75" customHeight="1" x14ac:dyDescent="0.2">
      <c r="B20" s="3"/>
      <c r="C20" s="3"/>
      <c r="D20" s="3"/>
    </row>
    <row r="21" spans="2:4" x14ac:dyDescent="0.2">
      <c r="B21" s="3"/>
      <c r="C21" s="3"/>
      <c r="D21" s="3"/>
    </row>
    <row r="22" spans="2:4" x14ac:dyDescent="0.2">
      <c r="B22" s="3"/>
      <c r="C22" s="3"/>
      <c r="D22" s="3"/>
    </row>
    <row r="23" spans="2:4" x14ac:dyDescent="0.2">
      <c r="B23" s="1"/>
      <c r="C23" s="1"/>
      <c r="D23" s="1"/>
    </row>
  </sheetData>
  <mergeCells count="8">
    <mergeCell ref="A13:C13"/>
    <mergeCell ref="C14:D14"/>
    <mergeCell ref="A1:D1"/>
    <mergeCell ref="A2:D2"/>
    <mergeCell ref="A3:D3"/>
    <mergeCell ref="A4:D4"/>
    <mergeCell ref="A5:D5"/>
    <mergeCell ref="A10:C10"/>
  </mergeCells>
  <pageMargins left="0.78740157480314965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3"/>
  <sheetViews>
    <sheetView view="pageBreakPreview" zoomScale="60" zoomScaleNormal="100" workbookViewId="0">
      <selection sqref="A1:D1"/>
    </sheetView>
  </sheetViews>
  <sheetFormatPr defaultRowHeight="12.75" x14ac:dyDescent="0.2"/>
  <cols>
    <col min="1" max="1" width="8.140625" customWidth="1"/>
    <col min="2" max="2" width="29" customWidth="1"/>
    <col min="3" max="3" width="22.85546875" customWidth="1"/>
    <col min="4" max="4" width="20.7109375" customWidth="1"/>
  </cols>
  <sheetData>
    <row r="1" spans="1:4" ht="15.75" x14ac:dyDescent="0.25">
      <c r="A1" s="164" t="s">
        <v>3</v>
      </c>
      <c r="B1" s="164"/>
      <c r="C1" s="164"/>
      <c r="D1" s="164"/>
    </row>
    <row r="2" spans="1:4" ht="15.75" x14ac:dyDescent="0.25">
      <c r="A2" s="164" t="s">
        <v>118</v>
      </c>
      <c r="B2" s="164"/>
      <c r="C2" s="164"/>
      <c r="D2" s="164"/>
    </row>
    <row r="3" spans="1:4" ht="15.75" x14ac:dyDescent="0.25">
      <c r="A3" s="164" t="s">
        <v>72</v>
      </c>
      <c r="B3" s="164"/>
      <c r="C3" s="164"/>
      <c r="D3" s="164"/>
    </row>
    <row r="4" spans="1:4" ht="15.75" x14ac:dyDescent="0.25">
      <c r="A4" s="164" t="s">
        <v>126</v>
      </c>
      <c r="B4" s="164"/>
      <c r="C4" s="164"/>
      <c r="D4" s="164"/>
    </row>
    <row r="5" spans="1:4" ht="15.75" x14ac:dyDescent="0.25">
      <c r="A5" s="164" t="s">
        <v>229</v>
      </c>
      <c r="B5" s="164"/>
      <c r="C5" s="164"/>
      <c r="D5" s="164"/>
    </row>
    <row r="6" spans="1:4" ht="26.25" customHeight="1" x14ac:dyDescent="0.25">
      <c r="A6" s="6"/>
      <c r="B6" s="6"/>
      <c r="C6" s="6"/>
      <c r="D6" s="10" t="s">
        <v>119</v>
      </c>
    </row>
    <row r="7" spans="1:4" ht="32.25" customHeight="1" x14ac:dyDescent="0.2">
      <c r="A7" s="20" t="s">
        <v>5</v>
      </c>
      <c r="B7" s="20" t="s">
        <v>16</v>
      </c>
      <c r="C7" s="20" t="s">
        <v>32</v>
      </c>
      <c r="D7" s="20" t="s">
        <v>59</v>
      </c>
    </row>
    <row r="8" spans="1:4" ht="45" customHeight="1" x14ac:dyDescent="0.25">
      <c r="A8" s="39">
        <v>1</v>
      </c>
      <c r="B8" s="25" t="s">
        <v>104</v>
      </c>
      <c r="C8" s="14"/>
      <c r="D8" s="22">
        <v>130193</v>
      </c>
    </row>
    <row r="9" spans="1:4" ht="15.75" x14ac:dyDescent="0.25">
      <c r="A9" s="39"/>
      <c r="B9" s="24"/>
      <c r="C9" s="14"/>
      <c r="D9" s="22"/>
    </row>
    <row r="10" spans="1:4" ht="18.75" customHeight="1" x14ac:dyDescent="0.25">
      <c r="A10" s="176" t="s">
        <v>73</v>
      </c>
      <c r="B10" s="177"/>
      <c r="C10" s="178"/>
      <c r="D10" s="23">
        <f>SUM(D8:D9)</f>
        <v>130193</v>
      </c>
    </row>
    <row r="11" spans="1:4" ht="28.5" customHeight="1" x14ac:dyDescent="0.25">
      <c r="A11" s="6"/>
      <c r="B11" s="6"/>
      <c r="C11" s="6"/>
      <c r="D11" s="6"/>
    </row>
    <row r="12" spans="1:4" ht="15.75" x14ac:dyDescent="0.25">
      <c r="A12" s="6"/>
      <c r="B12" s="6"/>
      <c r="C12" s="6"/>
      <c r="D12" s="6"/>
    </row>
    <row r="13" spans="1:4" s="85" customFormat="1" ht="67.5" customHeight="1" x14ac:dyDescent="0.25">
      <c r="A13" s="168" t="s">
        <v>178</v>
      </c>
      <c r="B13" s="168"/>
      <c r="C13" s="168"/>
      <c r="D13" s="87" t="s">
        <v>133</v>
      </c>
    </row>
    <row r="14" spans="1:4" s="85" customFormat="1" ht="36.75" customHeight="1" x14ac:dyDescent="0.25">
      <c r="A14" s="84" t="s">
        <v>15</v>
      </c>
      <c r="B14" s="9"/>
      <c r="C14" s="163" t="s">
        <v>55</v>
      </c>
      <c r="D14" s="163"/>
    </row>
    <row r="15" spans="1:4" ht="15.75" x14ac:dyDescent="0.25">
      <c r="A15" s="6"/>
      <c r="B15" s="6"/>
      <c r="C15" s="6"/>
      <c r="D15" s="6"/>
    </row>
    <row r="16" spans="1:4" ht="15.75" x14ac:dyDescent="0.25">
      <c r="A16" s="6" t="s">
        <v>33</v>
      </c>
      <c r="B16" s="6"/>
      <c r="C16" s="6"/>
      <c r="D16" s="6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  <row r="20" spans="2:4" ht="3.75" customHeight="1" x14ac:dyDescent="0.2">
      <c r="B20" s="3"/>
      <c r="C20" s="3"/>
      <c r="D20" s="3"/>
    </row>
    <row r="21" spans="2:4" x14ac:dyDescent="0.2">
      <c r="B21" s="3"/>
      <c r="C21" s="3"/>
      <c r="D21" s="3"/>
    </row>
    <row r="22" spans="2:4" x14ac:dyDescent="0.2">
      <c r="B22" s="3"/>
      <c r="C22" s="3"/>
      <c r="D22" s="3"/>
    </row>
    <row r="23" spans="2:4" x14ac:dyDescent="0.2">
      <c r="B23" s="1"/>
      <c r="C23" s="1"/>
      <c r="D23" s="1"/>
    </row>
  </sheetData>
  <mergeCells count="8">
    <mergeCell ref="C14:D14"/>
    <mergeCell ref="A1:D1"/>
    <mergeCell ref="A2:D2"/>
    <mergeCell ref="A3:D3"/>
    <mergeCell ref="A4:D4"/>
    <mergeCell ref="A5:D5"/>
    <mergeCell ref="A10:C10"/>
    <mergeCell ref="A13:C13"/>
  </mergeCells>
  <pageMargins left="0.78740157480314965" right="0.19685039370078741" top="0.98425196850393704" bottom="0.19685039370078741" header="0.51181102362204722" footer="0.51181102362204722"/>
  <pageSetup paperSize="9" scale="11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5"/>
  <sheetViews>
    <sheetView view="pageBreakPreview" zoomScale="60" zoomScaleNormal="100" workbookViewId="0">
      <selection sqref="A1:D1"/>
    </sheetView>
  </sheetViews>
  <sheetFormatPr defaultRowHeight="12.75" x14ac:dyDescent="0.2"/>
  <cols>
    <col min="1" max="1" width="8.140625" customWidth="1"/>
    <col min="2" max="2" width="29" customWidth="1"/>
    <col min="3" max="3" width="22.85546875" customWidth="1"/>
    <col min="4" max="4" width="20.7109375" customWidth="1"/>
    <col min="5" max="5" width="15.140625" customWidth="1"/>
  </cols>
  <sheetData>
    <row r="1" spans="1:4" ht="15.75" x14ac:dyDescent="0.25">
      <c r="A1" s="164" t="s">
        <v>3</v>
      </c>
      <c r="B1" s="164"/>
      <c r="C1" s="164"/>
      <c r="D1" s="164"/>
    </row>
    <row r="2" spans="1:4" ht="15.75" x14ac:dyDescent="0.25">
      <c r="A2" s="164" t="s">
        <v>118</v>
      </c>
      <c r="B2" s="164"/>
      <c r="C2" s="164"/>
      <c r="D2" s="164"/>
    </row>
    <row r="3" spans="1:4" ht="15.75" x14ac:dyDescent="0.25">
      <c r="A3" s="164" t="s">
        <v>20</v>
      </c>
      <c r="B3" s="164"/>
      <c r="C3" s="164"/>
      <c r="D3" s="164"/>
    </row>
    <row r="4" spans="1:4" ht="15.75" x14ac:dyDescent="0.25">
      <c r="A4" s="164" t="s">
        <v>126</v>
      </c>
      <c r="B4" s="164"/>
      <c r="C4" s="164"/>
      <c r="D4" s="164"/>
    </row>
    <row r="5" spans="1:4" ht="15.75" x14ac:dyDescent="0.25">
      <c r="A5" s="164" t="s">
        <v>224</v>
      </c>
      <c r="B5" s="164"/>
      <c r="C5" s="164"/>
      <c r="D5" s="164"/>
    </row>
    <row r="6" spans="1:4" ht="26.25" customHeight="1" x14ac:dyDescent="0.25">
      <c r="A6" s="6"/>
      <c r="B6" s="6"/>
      <c r="C6" s="6"/>
      <c r="D6" s="10" t="s">
        <v>119</v>
      </c>
    </row>
    <row r="7" spans="1:4" ht="32.25" customHeight="1" x14ac:dyDescent="0.2">
      <c r="A7" s="20" t="s">
        <v>5</v>
      </c>
      <c r="B7" s="20" t="s">
        <v>16</v>
      </c>
      <c r="C7" s="20" t="s">
        <v>32</v>
      </c>
      <c r="D7" s="20" t="s">
        <v>59</v>
      </c>
    </row>
    <row r="8" spans="1:4" ht="31.5" customHeight="1" x14ac:dyDescent="0.25">
      <c r="A8" s="39">
        <v>1</v>
      </c>
      <c r="B8" s="21" t="s">
        <v>37</v>
      </c>
      <c r="C8" s="14"/>
      <c r="D8" s="22">
        <f>13066975.33/1000</f>
        <v>13066.975329999999</v>
      </c>
    </row>
    <row r="9" spans="1:4" ht="32.25" customHeight="1" x14ac:dyDescent="0.25">
      <c r="A9" s="39">
        <v>2</v>
      </c>
      <c r="B9" s="25" t="s">
        <v>68</v>
      </c>
      <c r="C9" s="14"/>
      <c r="D9" s="22">
        <f>3883384.64/1000</f>
        <v>3883.3846400000002</v>
      </c>
    </row>
    <row r="10" spans="1:4" ht="32.25" customHeight="1" x14ac:dyDescent="0.25">
      <c r="A10" s="39">
        <v>3</v>
      </c>
      <c r="B10" s="25" t="s">
        <v>70</v>
      </c>
      <c r="C10" s="14"/>
      <c r="D10" s="22">
        <f>33367621.27/1000</f>
        <v>33367.621269999996</v>
      </c>
    </row>
    <row r="11" spans="1:4" ht="31.5" x14ac:dyDescent="0.25">
      <c r="A11" s="39">
        <v>4</v>
      </c>
      <c r="B11" s="24" t="s">
        <v>47</v>
      </c>
      <c r="C11" s="14"/>
      <c r="D11" s="22">
        <v>249891</v>
      </c>
    </row>
    <row r="12" spans="1:4" ht="18.75" customHeight="1" x14ac:dyDescent="0.25">
      <c r="A12" s="176" t="s">
        <v>23</v>
      </c>
      <c r="B12" s="177"/>
      <c r="C12" s="178"/>
      <c r="D12" s="23">
        <f>SUM(D8:D11)</f>
        <v>300208.98123999999</v>
      </c>
    </row>
    <row r="13" spans="1:4" ht="28.5" customHeight="1" x14ac:dyDescent="0.25">
      <c r="A13" s="6"/>
      <c r="B13" s="6"/>
      <c r="C13" s="6"/>
      <c r="D13" s="6"/>
    </row>
    <row r="14" spans="1:4" ht="15.75" x14ac:dyDescent="0.25">
      <c r="A14" s="6"/>
      <c r="B14" s="6"/>
      <c r="C14" s="6"/>
      <c r="D14" s="6"/>
    </row>
    <row r="15" spans="1:4" ht="48" customHeight="1" x14ac:dyDescent="0.25">
      <c r="A15" s="168" t="s">
        <v>178</v>
      </c>
      <c r="B15" s="168"/>
      <c r="C15" s="168"/>
      <c r="D15" s="88" t="s">
        <v>133</v>
      </c>
    </row>
    <row r="16" spans="1:4" s="85" customFormat="1" ht="36.75" customHeight="1" x14ac:dyDescent="0.25">
      <c r="A16" s="84" t="s">
        <v>15</v>
      </c>
      <c r="B16" s="9"/>
      <c r="C16" s="163" t="s">
        <v>55</v>
      </c>
      <c r="D16" s="163"/>
    </row>
    <row r="17" spans="1:4" ht="15.75" x14ac:dyDescent="0.25">
      <c r="A17" s="6"/>
      <c r="B17" s="6"/>
      <c r="C17" s="6"/>
      <c r="D17" s="6"/>
    </row>
    <row r="18" spans="1:4" ht="15.75" x14ac:dyDescent="0.25">
      <c r="A18" s="6" t="s">
        <v>33</v>
      </c>
      <c r="B18" s="6"/>
      <c r="C18" s="6"/>
      <c r="D18" s="6"/>
    </row>
    <row r="20" spans="1:4" x14ac:dyDescent="0.2">
      <c r="B20" s="3"/>
      <c r="C20" s="3"/>
      <c r="D20" s="3"/>
    </row>
    <row r="21" spans="1:4" x14ac:dyDescent="0.2">
      <c r="B21" s="3"/>
      <c r="C21" s="3"/>
      <c r="D21" s="3"/>
    </row>
    <row r="22" spans="1:4" ht="3.75" customHeight="1" x14ac:dyDescent="0.2">
      <c r="B22" s="3"/>
      <c r="C22" s="3"/>
      <c r="D22" s="3"/>
    </row>
    <row r="23" spans="1:4" x14ac:dyDescent="0.2">
      <c r="B23" s="3"/>
      <c r="C23" s="3"/>
      <c r="D23" s="3"/>
    </row>
    <row r="24" spans="1:4" x14ac:dyDescent="0.2">
      <c r="B24" s="3"/>
      <c r="C24" s="3"/>
      <c r="D24" s="3"/>
    </row>
    <row r="25" spans="1:4" x14ac:dyDescent="0.2">
      <c r="B25" s="1"/>
      <c r="C25" s="1"/>
      <c r="D25" s="1"/>
    </row>
  </sheetData>
  <mergeCells count="8">
    <mergeCell ref="C16:D16"/>
    <mergeCell ref="A12:C12"/>
    <mergeCell ref="A5:D5"/>
    <mergeCell ref="A1:D1"/>
    <mergeCell ref="A2:D2"/>
    <mergeCell ref="A3:D3"/>
    <mergeCell ref="A4:D4"/>
    <mergeCell ref="A15:C15"/>
  </mergeCells>
  <phoneticPr fontId="3" type="noConversion"/>
  <pageMargins left="0.39370078740157483" right="0.19685039370078741" top="0.98425196850393704" bottom="0.19685039370078741" header="0.51181102362204722" footer="0.51181102362204722"/>
  <pageSetup paperSize="9" scale="1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42"/>
  <sheetViews>
    <sheetView view="pageBreakPreview" topLeftCell="A19" zoomScale="60" zoomScaleNormal="100" workbookViewId="0">
      <selection activeCell="A8" sqref="A8:A28"/>
    </sheetView>
  </sheetViews>
  <sheetFormatPr defaultRowHeight="12.75" x14ac:dyDescent="0.2"/>
  <cols>
    <col min="1" max="1" width="4.85546875" customWidth="1"/>
    <col min="2" max="2" width="25.28515625" customWidth="1"/>
    <col min="3" max="3" width="39.28515625" customWidth="1"/>
    <col min="4" max="4" width="19.28515625" style="55" customWidth="1"/>
    <col min="7" max="7" width="10.140625" bestFit="1" customWidth="1"/>
  </cols>
  <sheetData>
    <row r="1" spans="1:6" ht="15.75" x14ac:dyDescent="0.25">
      <c r="A1" s="164" t="s">
        <v>3</v>
      </c>
      <c r="B1" s="164"/>
      <c r="C1" s="164"/>
      <c r="D1" s="164"/>
    </row>
    <row r="2" spans="1:6" ht="15.75" x14ac:dyDescent="0.25">
      <c r="A2" s="164" t="s">
        <v>118</v>
      </c>
      <c r="B2" s="164"/>
      <c r="C2" s="164"/>
      <c r="D2" s="164"/>
    </row>
    <row r="3" spans="1:6" ht="15.75" x14ac:dyDescent="0.25">
      <c r="A3" s="164" t="s">
        <v>29</v>
      </c>
      <c r="B3" s="164"/>
      <c r="C3" s="164"/>
      <c r="D3" s="164"/>
    </row>
    <row r="4" spans="1:6" ht="15.75" x14ac:dyDescent="0.25">
      <c r="A4" s="164" t="s">
        <v>126</v>
      </c>
      <c r="B4" s="164"/>
      <c r="C4" s="164"/>
      <c r="D4" s="164"/>
    </row>
    <row r="5" spans="1:6" ht="17.25" customHeight="1" x14ac:dyDescent="0.2">
      <c r="A5" s="179" t="s">
        <v>224</v>
      </c>
      <c r="B5" s="179"/>
      <c r="C5" s="179"/>
      <c r="D5" s="179"/>
    </row>
    <row r="6" spans="1:6" ht="26.25" customHeight="1" x14ac:dyDescent="0.25">
      <c r="A6" s="6"/>
      <c r="B6" s="6"/>
      <c r="C6" s="6"/>
      <c r="D6" s="56" t="s">
        <v>119</v>
      </c>
      <c r="F6" s="4"/>
    </row>
    <row r="7" spans="1:6" ht="32.25" customHeight="1" x14ac:dyDescent="0.2">
      <c r="A7" s="20" t="s">
        <v>5</v>
      </c>
      <c r="B7" s="20" t="s">
        <v>31</v>
      </c>
      <c r="C7" s="20" t="s">
        <v>32</v>
      </c>
      <c r="D7" s="57" t="s">
        <v>59</v>
      </c>
    </row>
    <row r="8" spans="1:6" ht="44.25" customHeight="1" x14ac:dyDescent="0.2">
      <c r="A8" s="48" t="s">
        <v>7</v>
      </c>
      <c r="B8" s="46" t="s">
        <v>120</v>
      </c>
      <c r="C8" s="47" t="s">
        <v>147</v>
      </c>
      <c r="D8" s="40">
        <f>289816.83/1000</f>
        <v>289.81683000000004</v>
      </c>
    </row>
    <row r="9" spans="1:6" ht="44.25" customHeight="1" x14ac:dyDescent="0.2">
      <c r="A9" s="48" t="s">
        <v>8</v>
      </c>
      <c r="B9" s="46" t="s">
        <v>200</v>
      </c>
      <c r="C9" s="47" t="s">
        <v>201</v>
      </c>
      <c r="D9" s="40">
        <f>98683768.72/1000</f>
        <v>98683.768719999993</v>
      </c>
    </row>
    <row r="10" spans="1:6" ht="44.25" customHeight="1" x14ac:dyDescent="0.2">
      <c r="A10" s="48" t="s">
        <v>10</v>
      </c>
      <c r="B10" s="46" t="s">
        <v>200</v>
      </c>
      <c r="C10" s="47" t="s">
        <v>235</v>
      </c>
      <c r="D10" s="40">
        <f>356164.38/1000</f>
        <v>356.16437999999999</v>
      </c>
    </row>
    <row r="11" spans="1:6" ht="44.25" customHeight="1" x14ac:dyDescent="0.2">
      <c r="A11" s="48" t="s">
        <v>11</v>
      </c>
      <c r="B11" s="46" t="s">
        <v>202</v>
      </c>
      <c r="C11" s="47" t="s">
        <v>203</v>
      </c>
      <c r="D11" s="40">
        <f>401917.81/1000</f>
        <v>401.91780999999997</v>
      </c>
    </row>
    <row r="12" spans="1:6" ht="44.25" customHeight="1" x14ac:dyDescent="0.2">
      <c r="A12" s="48" t="s">
        <v>12</v>
      </c>
      <c r="B12" s="46" t="s">
        <v>129</v>
      </c>
      <c r="C12" s="47" t="s">
        <v>204</v>
      </c>
      <c r="D12" s="40">
        <f>37915353.31/1000</f>
        <v>37915.353310000006</v>
      </c>
    </row>
    <row r="13" spans="1:6" ht="44.25" customHeight="1" x14ac:dyDescent="0.2">
      <c r="A13" s="48" t="s">
        <v>13</v>
      </c>
      <c r="B13" s="46" t="s">
        <v>176</v>
      </c>
      <c r="C13" s="47" t="s">
        <v>198</v>
      </c>
      <c r="D13" s="40">
        <f>7333482.79/1000</f>
        <v>7333.48279</v>
      </c>
    </row>
    <row r="14" spans="1:6" ht="44.25" customHeight="1" x14ac:dyDescent="0.2">
      <c r="A14" s="48" t="s">
        <v>14</v>
      </c>
      <c r="B14" s="46" t="s">
        <v>176</v>
      </c>
      <c r="C14" s="47" t="s">
        <v>177</v>
      </c>
      <c r="D14" s="40">
        <f>14163906.46/1000</f>
        <v>14163.90646</v>
      </c>
    </row>
    <row r="15" spans="1:6" ht="44.25" customHeight="1" x14ac:dyDescent="0.2">
      <c r="A15" s="48" t="s">
        <v>58</v>
      </c>
      <c r="B15" s="46" t="s">
        <v>130</v>
      </c>
      <c r="C15" s="47" t="s">
        <v>140</v>
      </c>
      <c r="D15" s="40">
        <f>210696164.39/1000</f>
        <v>210696.16438999999</v>
      </c>
    </row>
    <row r="16" spans="1:6" ht="44.25" customHeight="1" x14ac:dyDescent="0.2">
      <c r="A16" s="48" t="s">
        <v>71</v>
      </c>
      <c r="B16" s="46" t="s">
        <v>130</v>
      </c>
      <c r="C16" s="47" t="s">
        <v>137</v>
      </c>
      <c r="D16" s="40">
        <f>203935275.93/1000</f>
        <v>203935.27593</v>
      </c>
    </row>
    <row r="17" spans="1:4" ht="44.25" customHeight="1" x14ac:dyDescent="0.2">
      <c r="A17" s="48" t="s">
        <v>138</v>
      </c>
      <c r="B17" s="46" t="s">
        <v>141</v>
      </c>
      <c r="C17" s="47" t="s">
        <v>142</v>
      </c>
      <c r="D17" s="40">
        <f>79204781.34/1000</f>
        <v>79204.781340000001</v>
      </c>
    </row>
    <row r="18" spans="1:4" ht="44.25" customHeight="1" x14ac:dyDescent="0.2">
      <c r="A18" s="48" t="s">
        <v>139</v>
      </c>
      <c r="B18" s="46" t="s">
        <v>174</v>
      </c>
      <c r="C18" s="47" t="s">
        <v>175</v>
      </c>
      <c r="D18" s="40">
        <f>23364269.87/1000</f>
        <v>23364.26987</v>
      </c>
    </row>
    <row r="19" spans="1:4" ht="44.25" customHeight="1" x14ac:dyDescent="0.2">
      <c r="A19" s="48" t="s">
        <v>205</v>
      </c>
      <c r="B19" s="46" t="s">
        <v>135</v>
      </c>
      <c r="C19" s="47" t="s">
        <v>136</v>
      </c>
      <c r="D19" s="40">
        <f>29747776.32/1000</f>
        <v>29747.776320000001</v>
      </c>
    </row>
    <row r="20" spans="1:4" ht="44.25" customHeight="1" x14ac:dyDescent="0.2">
      <c r="A20" s="48" t="s">
        <v>152</v>
      </c>
      <c r="B20" s="46" t="s">
        <v>208</v>
      </c>
      <c r="C20" s="47" t="s">
        <v>210</v>
      </c>
      <c r="D20" s="40">
        <f>2267812/1000</f>
        <v>2267.8119999999999</v>
      </c>
    </row>
    <row r="21" spans="1:4" ht="44.25" customHeight="1" x14ac:dyDescent="0.2">
      <c r="A21" s="48" t="s">
        <v>206</v>
      </c>
      <c r="B21" s="46" t="s">
        <v>208</v>
      </c>
      <c r="C21" s="47" t="s">
        <v>211</v>
      </c>
      <c r="D21" s="40">
        <f>12909081.5/1000</f>
        <v>12909.0815</v>
      </c>
    </row>
    <row r="22" spans="1:4" ht="44.25" customHeight="1" x14ac:dyDescent="0.2">
      <c r="A22" s="48" t="s">
        <v>207</v>
      </c>
      <c r="B22" s="46" t="s">
        <v>208</v>
      </c>
      <c r="C22" s="47" t="s">
        <v>212</v>
      </c>
      <c r="D22" s="40">
        <f>7675670/1000</f>
        <v>7675.67</v>
      </c>
    </row>
    <row r="23" spans="1:4" ht="44.25" customHeight="1" x14ac:dyDescent="0.2">
      <c r="A23" s="48" t="s">
        <v>87</v>
      </c>
      <c r="B23" s="46" t="s">
        <v>209</v>
      </c>
      <c r="C23" s="47" t="s">
        <v>213</v>
      </c>
      <c r="D23" s="40">
        <f>3541324.72/1000</f>
        <v>3541.3247200000001</v>
      </c>
    </row>
    <row r="24" spans="1:4" ht="44.25" customHeight="1" x14ac:dyDescent="0.2">
      <c r="A24" s="48" t="s">
        <v>215</v>
      </c>
      <c r="B24" s="46" t="s">
        <v>209</v>
      </c>
      <c r="C24" s="47" t="s">
        <v>214</v>
      </c>
      <c r="D24" s="40">
        <f>3028547.35/1000</f>
        <v>3028.5473500000003</v>
      </c>
    </row>
    <row r="25" spans="1:4" ht="45" customHeight="1" x14ac:dyDescent="0.2">
      <c r="A25" s="48" t="s">
        <v>216</v>
      </c>
      <c r="B25" s="46" t="s">
        <v>148</v>
      </c>
      <c r="C25" s="47" t="s">
        <v>199</v>
      </c>
      <c r="D25" s="40">
        <f>2193407.96/1000</f>
        <v>2193.40796</v>
      </c>
    </row>
    <row r="26" spans="1:4" ht="45" customHeight="1" x14ac:dyDescent="0.2">
      <c r="A26" s="48" t="s">
        <v>217</v>
      </c>
      <c r="B26" s="46" t="s">
        <v>149</v>
      </c>
      <c r="C26" s="47" t="s">
        <v>150</v>
      </c>
      <c r="D26" s="40">
        <f>90865287.74/1000</f>
        <v>90865.28774</v>
      </c>
    </row>
    <row r="27" spans="1:4" ht="45" customHeight="1" x14ac:dyDescent="0.2">
      <c r="A27" s="48" t="s">
        <v>218</v>
      </c>
      <c r="B27" s="46" t="s">
        <v>149</v>
      </c>
      <c r="C27" s="47" t="s">
        <v>151</v>
      </c>
      <c r="D27" s="40">
        <f>94355506.63/1000</f>
        <v>94355.506629999989</v>
      </c>
    </row>
    <row r="28" spans="1:4" ht="45" customHeight="1" x14ac:dyDescent="0.2">
      <c r="A28" s="48" t="s">
        <v>234</v>
      </c>
      <c r="B28" s="46" t="s">
        <v>145</v>
      </c>
      <c r="C28" s="47" t="s">
        <v>146</v>
      </c>
      <c r="D28" s="40">
        <f>7092225.37/1000</f>
        <v>7092.2253700000001</v>
      </c>
    </row>
    <row r="29" spans="1:4" ht="33" customHeight="1" x14ac:dyDescent="0.25">
      <c r="A29" s="176" t="s">
        <v>30</v>
      </c>
      <c r="B29" s="177"/>
      <c r="C29" s="178"/>
      <c r="D29" s="83">
        <f>SUM(D8:D28)</f>
        <v>930021.54141999979</v>
      </c>
    </row>
    <row r="30" spans="1:4" ht="15.75" x14ac:dyDescent="0.25">
      <c r="A30" s="6"/>
      <c r="B30" s="6"/>
      <c r="C30" s="6"/>
      <c r="D30" s="59"/>
    </row>
    <row r="31" spans="1:4" ht="15.75" x14ac:dyDescent="0.25">
      <c r="A31" s="6"/>
      <c r="B31" s="6"/>
      <c r="C31" s="6"/>
      <c r="D31" s="59"/>
    </row>
    <row r="32" spans="1:4" s="85" customFormat="1" ht="63.75" customHeight="1" x14ac:dyDescent="0.25">
      <c r="A32" s="168" t="s">
        <v>178</v>
      </c>
      <c r="B32" s="168"/>
      <c r="C32" s="168"/>
      <c r="D32" s="89" t="s">
        <v>133</v>
      </c>
    </row>
    <row r="33" spans="1:4" s="85" customFormat="1" ht="43.5" customHeight="1" x14ac:dyDescent="0.25">
      <c r="A33" s="84" t="s">
        <v>15</v>
      </c>
      <c r="B33" s="9"/>
      <c r="C33" s="163" t="s">
        <v>55</v>
      </c>
      <c r="D33" s="163"/>
    </row>
    <row r="34" spans="1:4" ht="15.75" x14ac:dyDescent="0.25">
      <c r="A34" s="6"/>
      <c r="B34" s="6"/>
      <c r="C34" s="6"/>
      <c r="D34" s="59"/>
    </row>
    <row r="35" spans="1:4" ht="15.75" x14ac:dyDescent="0.25">
      <c r="A35" s="6" t="s">
        <v>33</v>
      </c>
      <c r="B35" s="6"/>
      <c r="C35" s="6"/>
      <c r="D35" s="59"/>
    </row>
    <row r="37" spans="1:4" x14ac:dyDescent="0.2">
      <c r="B37" s="3"/>
      <c r="C37" s="3"/>
      <c r="D37" s="75"/>
    </row>
    <row r="38" spans="1:4" ht="15.75" x14ac:dyDescent="0.25">
      <c r="A38" s="6"/>
      <c r="B38" s="6"/>
      <c r="C38" s="6"/>
      <c r="D38" s="59"/>
    </row>
    <row r="39" spans="1:4" ht="3.75" customHeight="1" x14ac:dyDescent="0.25">
      <c r="A39" s="6"/>
      <c r="B39" s="6"/>
      <c r="C39" s="6"/>
      <c r="D39" s="59"/>
    </row>
    <row r="40" spans="1:4" ht="15.75" x14ac:dyDescent="0.25">
      <c r="A40" s="6"/>
      <c r="B40" s="6"/>
      <c r="C40" s="6"/>
      <c r="D40" s="59"/>
    </row>
    <row r="41" spans="1:4" ht="15.75" x14ac:dyDescent="0.25">
      <c r="A41" s="6"/>
      <c r="B41" s="6"/>
      <c r="C41" s="6"/>
      <c r="D41" s="59"/>
    </row>
    <row r="42" spans="1:4" x14ac:dyDescent="0.2">
      <c r="B42" s="1"/>
      <c r="C42" s="1"/>
      <c r="D42" s="76"/>
    </row>
  </sheetData>
  <mergeCells count="8">
    <mergeCell ref="C33:D33"/>
    <mergeCell ref="A32:C32"/>
    <mergeCell ref="A1:D1"/>
    <mergeCell ref="A2:D2"/>
    <mergeCell ref="A3:D3"/>
    <mergeCell ref="A4:D4"/>
    <mergeCell ref="A29:C29"/>
    <mergeCell ref="A5:D5"/>
  </mergeCells>
  <phoneticPr fontId="3" type="noConversion"/>
  <printOptions horizontalCentered="1"/>
  <pageMargins left="0.78740157480314965" right="0" top="0.19685039370078741" bottom="0.19685039370078741" header="0.51181102362204722" footer="0.51181102362204722"/>
  <pageSetup paperSize="9" scale="6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D41"/>
  <sheetViews>
    <sheetView view="pageBreakPreview" zoomScale="60" zoomScaleNormal="100" workbookViewId="0">
      <selection activeCell="C23" sqref="C23"/>
    </sheetView>
  </sheetViews>
  <sheetFormatPr defaultRowHeight="12.75" outlineLevelRow="4" x14ac:dyDescent="0.2"/>
  <cols>
    <col min="1" max="1" width="6.140625" customWidth="1"/>
    <col min="2" max="2" width="49" customWidth="1"/>
    <col min="3" max="3" width="33.85546875" customWidth="1"/>
  </cols>
  <sheetData>
    <row r="2" spans="1:4" ht="15.75" x14ac:dyDescent="0.25">
      <c r="A2" s="164" t="s">
        <v>3</v>
      </c>
      <c r="B2" s="164"/>
      <c r="C2" s="164"/>
      <c r="D2" s="6"/>
    </row>
    <row r="3" spans="1:4" ht="15.75" x14ac:dyDescent="0.25">
      <c r="A3" s="164" t="s">
        <v>118</v>
      </c>
      <c r="B3" s="164"/>
      <c r="C3" s="164"/>
      <c r="D3" s="6"/>
    </row>
    <row r="4" spans="1:4" ht="15" customHeight="1" x14ac:dyDescent="0.25">
      <c r="A4" s="164" t="s">
        <v>21</v>
      </c>
      <c r="B4" s="164"/>
      <c r="C4" s="164"/>
      <c r="D4" s="6"/>
    </row>
    <row r="5" spans="1:4" ht="16.5" hidden="1" customHeight="1" x14ac:dyDescent="0.25">
      <c r="A5" s="8"/>
      <c r="B5" s="8"/>
      <c r="C5" s="8"/>
      <c r="D5" s="6"/>
    </row>
    <row r="6" spans="1:4" ht="16.5" customHeight="1" x14ac:dyDescent="0.25">
      <c r="A6" s="164" t="s">
        <v>126</v>
      </c>
      <c r="B6" s="164"/>
      <c r="C6" s="164"/>
      <c r="D6" s="36"/>
    </row>
    <row r="7" spans="1:4" ht="16.5" customHeight="1" x14ac:dyDescent="0.25">
      <c r="A7" s="165" t="s">
        <v>230</v>
      </c>
      <c r="B7" s="165"/>
      <c r="C7" s="165"/>
      <c r="D7" s="6"/>
    </row>
    <row r="8" spans="1:4" ht="19.5" customHeight="1" x14ac:dyDescent="0.25">
      <c r="A8" s="9"/>
      <c r="B8" s="9"/>
      <c r="C8" s="10" t="s">
        <v>119</v>
      </c>
      <c r="D8" s="6"/>
    </row>
    <row r="9" spans="1:4" ht="39" customHeight="1" x14ac:dyDescent="0.25">
      <c r="A9" s="20" t="s">
        <v>5</v>
      </c>
      <c r="B9" s="20" t="s">
        <v>6</v>
      </c>
      <c r="C9" s="20" t="s">
        <v>56</v>
      </c>
      <c r="D9" s="6"/>
    </row>
    <row r="10" spans="1:4" ht="34.5" customHeight="1" x14ac:dyDescent="0.25">
      <c r="A10" s="30" t="s">
        <v>7</v>
      </c>
      <c r="B10" s="37" t="s">
        <v>115</v>
      </c>
      <c r="C10" s="45">
        <f>(100156026.34-14972953.15)/1000</f>
        <v>85183.073189999996</v>
      </c>
      <c r="D10" s="6"/>
    </row>
    <row r="11" spans="1:4" ht="31.5" customHeight="1" x14ac:dyDescent="0.25">
      <c r="A11" s="30" t="s">
        <v>8</v>
      </c>
      <c r="B11" s="37" t="s">
        <v>116</v>
      </c>
      <c r="C11" s="45">
        <f>(34515269.9+1465192.4+197600-5265041.15-207639.49-30142.37)/1000</f>
        <v>30675.239289999998</v>
      </c>
      <c r="D11" s="6"/>
    </row>
    <row r="12" spans="1:4" ht="31.5" hidden="1" customHeight="1" outlineLevel="2" x14ac:dyDescent="0.25">
      <c r="A12" s="30" t="s">
        <v>10</v>
      </c>
      <c r="B12" s="37" t="s">
        <v>164</v>
      </c>
      <c r="C12" s="45"/>
      <c r="D12" s="6"/>
    </row>
    <row r="13" spans="1:4" ht="28.5" hidden="1" customHeight="1" outlineLevel="2" x14ac:dyDescent="0.25">
      <c r="A13" s="30" t="s">
        <v>11</v>
      </c>
      <c r="B13" s="37" t="s">
        <v>181</v>
      </c>
      <c r="C13" s="45"/>
      <c r="D13" s="6"/>
    </row>
    <row r="14" spans="1:4" ht="26.25" hidden="1" customHeight="1" outlineLevel="2" x14ac:dyDescent="0.25">
      <c r="A14" s="30" t="s">
        <v>11</v>
      </c>
      <c r="B14" s="26" t="s">
        <v>66</v>
      </c>
      <c r="C14" s="45"/>
      <c r="D14" s="6"/>
    </row>
    <row r="15" spans="1:4" ht="23.25" hidden="1" customHeight="1" outlineLevel="2" collapsed="1" x14ac:dyDescent="0.25">
      <c r="A15" s="30" t="s">
        <v>12</v>
      </c>
      <c r="B15" s="37" t="s">
        <v>39</v>
      </c>
      <c r="C15" s="45"/>
      <c r="D15" s="6"/>
    </row>
    <row r="16" spans="1:4" ht="23.25" hidden="1" customHeight="1" outlineLevel="4" x14ac:dyDescent="0.25">
      <c r="A16" s="30" t="s">
        <v>13</v>
      </c>
      <c r="B16" s="37" t="s">
        <v>61</v>
      </c>
      <c r="C16" s="45"/>
      <c r="D16" s="6"/>
    </row>
    <row r="17" spans="1:4" ht="21" hidden="1" customHeight="1" outlineLevel="3" collapsed="1" x14ac:dyDescent="0.25">
      <c r="A17" s="30" t="s">
        <v>14</v>
      </c>
      <c r="B17" s="37" t="s">
        <v>57</v>
      </c>
      <c r="C17" s="45"/>
      <c r="D17" s="6"/>
    </row>
    <row r="18" spans="1:4" ht="18.75" hidden="1" customHeight="1" outlineLevel="2" x14ac:dyDescent="0.25">
      <c r="A18" s="30" t="s">
        <v>58</v>
      </c>
      <c r="B18" s="37" t="s">
        <v>62</v>
      </c>
      <c r="C18" s="45"/>
      <c r="D18" s="6"/>
    </row>
    <row r="19" spans="1:4" ht="18.75" hidden="1" customHeight="1" outlineLevel="2" x14ac:dyDescent="0.25">
      <c r="A19" s="30" t="s">
        <v>71</v>
      </c>
      <c r="B19" s="37" t="s">
        <v>69</v>
      </c>
      <c r="C19" s="45"/>
      <c r="D19" s="6"/>
    </row>
    <row r="20" spans="1:4" ht="39.75" hidden="1" customHeight="1" outlineLevel="2" x14ac:dyDescent="0.25">
      <c r="A20" s="30" t="s">
        <v>182</v>
      </c>
      <c r="B20" s="37" t="s">
        <v>179</v>
      </c>
      <c r="C20" s="45"/>
      <c r="D20" s="6"/>
    </row>
    <row r="21" spans="1:4" ht="39.75" hidden="1" customHeight="1" outlineLevel="2" x14ac:dyDescent="0.25">
      <c r="A21" s="30" t="s">
        <v>183</v>
      </c>
      <c r="B21" s="37" t="s">
        <v>180</v>
      </c>
      <c r="C21" s="45"/>
      <c r="D21" s="6"/>
    </row>
    <row r="22" spans="1:4" ht="32.25" customHeight="1" collapsed="1" x14ac:dyDescent="0.25">
      <c r="A22" s="30" t="s">
        <v>10</v>
      </c>
      <c r="B22" s="37" t="s">
        <v>38</v>
      </c>
      <c r="C22" s="45">
        <v>1661</v>
      </c>
      <c r="D22" s="6"/>
    </row>
    <row r="23" spans="1:4" ht="27.75" customHeight="1" outlineLevel="1" x14ac:dyDescent="0.25">
      <c r="A23" s="30" t="s">
        <v>11</v>
      </c>
      <c r="B23" s="37" t="s">
        <v>220</v>
      </c>
      <c r="C23" s="45">
        <f>254234798/1000</f>
        <v>254234.79800000001</v>
      </c>
      <c r="D23" s="6"/>
    </row>
    <row r="24" spans="1:4" ht="30" customHeight="1" x14ac:dyDescent="0.25">
      <c r="A24" s="30" t="s">
        <v>12</v>
      </c>
      <c r="B24" s="37" t="s">
        <v>62</v>
      </c>
      <c r="C24" s="45">
        <f>3644236.25/1000</f>
        <v>3644.2362499999999</v>
      </c>
      <c r="D24" s="6"/>
    </row>
    <row r="25" spans="1:4" ht="36" hidden="1" customHeight="1" outlineLevel="1" x14ac:dyDescent="0.25">
      <c r="A25" s="30" t="s">
        <v>13</v>
      </c>
      <c r="B25" s="37" t="s">
        <v>69</v>
      </c>
      <c r="C25" s="45"/>
      <c r="D25" s="6"/>
    </row>
    <row r="26" spans="1:4" ht="31.5" hidden="1" customHeight="1" outlineLevel="1" x14ac:dyDescent="0.25">
      <c r="A26" s="30" t="s">
        <v>14</v>
      </c>
      <c r="B26" s="37" t="s">
        <v>122</v>
      </c>
      <c r="C26" s="45"/>
      <c r="D26" s="6"/>
    </row>
    <row r="27" spans="1:4" ht="31.5" hidden="1" customHeight="1" outlineLevel="1" x14ac:dyDescent="0.25">
      <c r="A27" s="30" t="s">
        <v>58</v>
      </c>
      <c r="B27" s="37" t="s">
        <v>144</v>
      </c>
      <c r="C27" s="45"/>
      <c r="D27" s="6"/>
    </row>
    <row r="28" spans="1:4" ht="31.5" hidden="1" customHeight="1" outlineLevel="1" x14ac:dyDescent="0.25">
      <c r="A28" s="30" t="s">
        <v>71</v>
      </c>
      <c r="B28" s="37" t="s">
        <v>107</v>
      </c>
      <c r="C28" s="45"/>
      <c r="D28" s="6"/>
    </row>
    <row r="29" spans="1:4" ht="31.5" hidden="1" customHeight="1" outlineLevel="1" x14ac:dyDescent="0.25">
      <c r="A29" s="30" t="s">
        <v>138</v>
      </c>
      <c r="B29" s="37" t="s">
        <v>57</v>
      </c>
      <c r="C29" s="45"/>
      <c r="D29" s="6"/>
    </row>
    <row r="30" spans="1:4" ht="31.5" hidden="1" customHeight="1" outlineLevel="1" x14ac:dyDescent="0.25">
      <c r="A30" s="30" t="s">
        <v>139</v>
      </c>
      <c r="B30" s="37" t="s">
        <v>184</v>
      </c>
      <c r="C30" s="45"/>
      <c r="D30" s="6"/>
    </row>
    <row r="31" spans="1:4" ht="23.25" customHeight="1" collapsed="1" x14ac:dyDescent="0.25">
      <c r="A31" s="30" t="s">
        <v>13</v>
      </c>
      <c r="B31" s="37" t="s">
        <v>40</v>
      </c>
      <c r="C31" s="45">
        <f>(2129649.57+1500)/1000</f>
        <v>2131.14957</v>
      </c>
      <c r="D31" s="6"/>
    </row>
    <row r="32" spans="1:4" ht="30" customHeight="1" x14ac:dyDescent="0.25">
      <c r="A32" s="169" t="s">
        <v>24</v>
      </c>
      <c r="B32" s="170"/>
      <c r="C32" s="27">
        <f>SUM(C10:C31)</f>
        <v>377529.49630000006</v>
      </c>
      <c r="D32" s="6"/>
    </row>
    <row r="33" spans="1:4" ht="15.75" x14ac:dyDescent="0.25">
      <c r="A33" s="6"/>
      <c r="B33" s="6"/>
      <c r="C33" s="6"/>
      <c r="D33" s="6"/>
    </row>
    <row r="34" spans="1:4" ht="15.75" x14ac:dyDescent="0.25">
      <c r="A34" s="6"/>
      <c r="B34" s="6"/>
      <c r="C34" s="28"/>
      <c r="D34" s="6"/>
    </row>
    <row r="35" spans="1:4" ht="49.5" customHeight="1" x14ac:dyDescent="0.25">
      <c r="A35" s="168" t="s">
        <v>178</v>
      </c>
      <c r="B35" s="168"/>
      <c r="C35" s="88" t="s">
        <v>133</v>
      </c>
      <c r="D35" s="35"/>
    </row>
    <row r="36" spans="1:4" s="85" customFormat="1" ht="45" customHeight="1" x14ac:dyDescent="0.25">
      <c r="A36" s="84" t="s">
        <v>15</v>
      </c>
      <c r="B36" s="9"/>
      <c r="C36" s="87" t="s">
        <v>55</v>
      </c>
      <c r="D36" s="90"/>
    </row>
    <row r="37" spans="1:4" ht="30.75" customHeight="1" x14ac:dyDescent="0.25">
      <c r="A37" s="6"/>
      <c r="B37" s="6"/>
      <c r="C37" s="6"/>
      <c r="D37" s="6"/>
    </row>
    <row r="38" spans="1:4" ht="15.75" x14ac:dyDescent="0.25">
      <c r="A38" s="6" t="s">
        <v>33</v>
      </c>
      <c r="B38" s="6"/>
      <c r="C38" s="6"/>
      <c r="D38" s="6"/>
    </row>
    <row r="39" spans="1:4" x14ac:dyDescent="0.2">
      <c r="B39" s="3"/>
      <c r="C39" s="3"/>
    </row>
    <row r="40" spans="1:4" x14ac:dyDescent="0.2">
      <c r="B40" s="3"/>
      <c r="C40" s="3"/>
    </row>
    <row r="41" spans="1:4" x14ac:dyDescent="0.2">
      <c r="B41" s="1"/>
      <c r="C41" s="1"/>
    </row>
  </sheetData>
  <sortState ref="B10:C20">
    <sortCondition ref="B10"/>
  </sortState>
  <mergeCells count="7">
    <mergeCell ref="A35:B35"/>
    <mergeCell ref="A2:C2"/>
    <mergeCell ref="A3:C3"/>
    <mergeCell ref="A4:C4"/>
    <mergeCell ref="A32:B32"/>
    <mergeCell ref="A7:C7"/>
    <mergeCell ref="A6:C6"/>
  </mergeCells>
  <phoneticPr fontId="3" type="noConversion"/>
  <printOptions horizontalCentered="1"/>
  <pageMargins left="0.78740157480314965" right="0" top="0.98425196850393704" bottom="0.19685039370078741" header="0.51181102362204722" footer="0.51181102362204722"/>
  <pageSetup paperSize="9" scale="10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A2:G39"/>
  <sheetViews>
    <sheetView tabSelected="1" view="pageBreakPreview" zoomScale="60" zoomScaleNormal="100" workbookViewId="0"/>
  </sheetViews>
  <sheetFormatPr defaultRowHeight="12.75" outlineLevelRow="1" x14ac:dyDescent="0.2"/>
  <cols>
    <col min="1" max="1" width="7.5703125" customWidth="1"/>
    <col min="2" max="2" width="46.85546875" customWidth="1"/>
    <col min="3" max="3" width="31.140625" style="55" customWidth="1"/>
    <col min="4" max="4" width="3.7109375" customWidth="1"/>
    <col min="5" max="5" width="9.140625" style="65"/>
    <col min="6" max="6" width="9.140625" style="55"/>
    <col min="7" max="7" width="11.140625" style="55" bestFit="1" customWidth="1"/>
  </cols>
  <sheetData>
    <row r="2" spans="1:7" ht="15.75" x14ac:dyDescent="0.25">
      <c r="A2" s="164" t="s">
        <v>3</v>
      </c>
      <c r="B2" s="164"/>
      <c r="C2" s="164"/>
      <c r="D2" s="6"/>
    </row>
    <row r="3" spans="1:7" ht="15.75" x14ac:dyDescent="0.25">
      <c r="A3" s="164" t="s">
        <v>118</v>
      </c>
      <c r="B3" s="164"/>
      <c r="C3" s="164"/>
      <c r="D3" s="6"/>
    </row>
    <row r="4" spans="1:7" ht="15" customHeight="1" x14ac:dyDescent="0.25">
      <c r="A4" s="164" t="s">
        <v>22</v>
      </c>
      <c r="B4" s="164"/>
      <c r="C4" s="164"/>
      <c r="D4" s="6"/>
    </row>
    <row r="5" spans="1:7" ht="16.5" hidden="1" customHeight="1" x14ac:dyDescent="0.25">
      <c r="A5" s="8"/>
      <c r="B5" s="8"/>
      <c r="C5" s="72"/>
      <c r="D5" s="6"/>
    </row>
    <row r="6" spans="1:7" ht="16.5" customHeight="1" x14ac:dyDescent="0.25">
      <c r="A6" s="164" t="s">
        <v>126</v>
      </c>
      <c r="B6" s="164"/>
      <c r="C6" s="164"/>
      <c r="D6" s="36"/>
    </row>
    <row r="7" spans="1:7" ht="21" customHeight="1" x14ac:dyDescent="0.25">
      <c r="A7" s="165" t="s">
        <v>224</v>
      </c>
      <c r="B7" s="165"/>
      <c r="C7" s="165"/>
      <c r="D7" s="6"/>
    </row>
    <row r="8" spans="1:7" ht="18" customHeight="1" x14ac:dyDescent="0.25">
      <c r="A8" s="9"/>
      <c r="B8" s="9"/>
      <c r="C8" s="56" t="s">
        <v>119</v>
      </c>
      <c r="D8" s="6"/>
    </row>
    <row r="9" spans="1:7" ht="39" customHeight="1" x14ac:dyDescent="0.25">
      <c r="A9" s="20" t="s">
        <v>5</v>
      </c>
      <c r="B9" s="20" t="s">
        <v>6</v>
      </c>
      <c r="C9" s="57" t="s">
        <v>56</v>
      </c>
      <c r="D9" s="6"/>
    </row>
    <row r="10" spans="1:7" ht="38.25" customHeight="1" x14ac:dyDescent="0.25">
      <c r="A10" s="29">
        <v>1</v>
      </c>
      <c r="B10" s="37" t="s">
        <v>42</v>
      </c>
      <c r="C10" s="44">
        <f>59100339.9/1000</f>
        <v>59100.339899999999</v>
      </c>
      <c r="D10" s="6"/>
    </row>
    <row r="11" spans="1:7" ht="33.75" customHeight="1" collapsed="1" x14ac:dyDescent="0.25">
      <c r="A11" s="29">
        <v>2</v>
      </c>
      <c r="B11" s="37" t="s">
        <v>63</v>
      </c>
      <c r="C11" s="44">
        <f>(27691671.01+650399.92+142000)/1000</f>
        <v>28484.070930000002</v>
      </c>
      <c r="D11" s="6"/>
      <c r="G11" s="65"/>
    </row>
    <row r="12" spans="1:7" ht="33.75" hidden="1" customHeight="1" outlineLevel="1" x14ac:dyDescent="0.25">
      <c r="A12" s="29">
        <v>3</v>
      </c>
      <c r="B12" s="37" t="s">
        <v>190</v>
      </c>
      <c r="C12" s="44"/>
      <c r="D12" s="6"/>
      <c r="G12" s="65"/>
    </row>
    <row r="13" spans="1:7" ht="28.5" customHeight="1" collapsed="1" x14ac:dyDescent="0.25">
      <c r="A13" s="29">
        <v>3</v>
      </c>
      <c r="B13" s="37" t="s">
        <v>43</v>
      </c>
      <c r="C13" s="44">
        <f>25549592.96/1000</f>
        <v>25549.592960000002</v>
      </c>
      <c r="D13" s="6"/>
    </row>
    <row r="14" spans="1:7" ht="24" customHeight="1" x14ac:dyDescent="0.25">
      <c r="A14" s="29">
        <v>4</v>
      </c>
      <c r="B14" s="97" t="s">
        <v>44</v>
      </c>
      <c r="C14" s="44">
        <f>62097387.22/1000</f>
        <v>62097.387219999997</v>
      </c>
      <c r="D14" s="6"/>
    </row>
    <row r="15" spans="1:7" ht="27" hidden="1" customHeight="1" outlineLevel="1" x14ac:dyDescent="0.25">
      <c r="A15" s="29">
        <v>6</v>
      </c>
      <c r="B15" s="97" t="s">
        <v>69</v>
      </c>
      <c r="C15" s="44"/>
      <c r="D15" s="6"/>
    </row>
    <row r="16" spans="1:7" ht="39.75" customHeight="1" collapsed="1" x14ac:dyDescent="0.25">
      <c r="A16" s="29">
        <v>5</v>
      </c>
      <c r="B16" s="97" t="s">
        <v>45</v>
      </c>
      <c r="C16" s="44">
        <f>(4643029.66+20417447.74)/1000</f>
        <v>25060.4774</v>
      </c>
      <c r="D16" s="6"/>
    </row>
    <row r="17" spans="1:4" ht="39.75" customHeight="1" x14ac:dyDescent="0.25">
      <c r="A17" s="29">
        <v>6</v>
      </c>
      <c r="B17" s="97" t="s">
        <v>219</v>
      </c>
      <c r="C17" s="44">
        <f>131171549.19/1000</f>
        <v>131171.54918999999</v>
      </c>
      <c r="D17" s="6"/>
    </row>
    <row r="18" spans="1:4" ht="34.5" hidden="1" customHeight="1" outlineLevel="1" x14ac:dyDescent="0.25">
      <c r="A18" s="29">
        <v>9</v>
      </c>
      <c r="B18" s="37" t="s">
        <v>67</v>
      </c>
      <c r="C18" s="44"/>
      <c r="D18" s="6"/>
    </row>
    <row r="19" spans="1:4" ht="34.5" hidden="1" customHeight="1" outlineLevel="1" x14ac:dyDescent="0.25">
      <c r="A19" s="29">
        <v>10</v>
      </c>
      <c r="B19" s="37" t="s">
        <v>166</v>
      </c>
      <c r="C19" s="44"/>
      <c r="D19" s="6"/>
    </row>
    <row r="20" spans="1:4" ht="28.5" hidden="1" customHeight="1" outlineLevel="1" x14ac:dyDescent="0.25">
      <c r="A20" s="29">
        <v>11</v>
      </c>
      <c r="B20" s="97" t="s">
        <v>185</v>
      </c>
      <c r="C20" s="44"/>
      <c r="D20" s="6"/>
    </row>
    <row r="21" spans="1:4" ht="27" hidden="1" customHeight="1" outlineLevel="1" x14ac:dyDescent="0.25">
      <c r="A21" s="30" t="s">
        <v>13</v>
      </c>
      <c r="B21" s="97" t="s">
        <v>196</v>
      </c>
      <c r="C21" s="44"/>
      <c r="D21" s="6"/>
    </row>
    <row r="22" spans="1:4" ht="45.75" hidden="1" customHeight="1" outlineLevel="1" x14ac:dyDescent="0.25">
      <c r="A22" s="30" t="s">
        <v>188</v>
      </c>
      <c r="B22" s="37" t="s">
        <v>123</v>
      </c>
      <c r="C22" s="44"/>
      <c r="D22" s="6"/>
    </row>
    <row r="23" spans="1:4" ht="34.5" hidden="1" customHeight="1" outlineLevel="1" x14ac:dyDescent="0.25">
      <c r="A23" s="30" t="s">
        <v>189</v>
      </c>
      <c r="B23" s="37" t="s">
        <v>186</v>
      </c>
      <c r="C23" s="44"/>
      <c r="D23" s="6"/>
    </row>
    <row r="24" spans="1:4" ht="34.5" hidden="1" customHeight="1" outlineLevel="1" x14ac:dyDescent="0.25">
      <c r="A24" s="30" t="s">
        <v>191</v>
      </c>
      <c r="B24" s="37" t="s">
        <v>187</v>
      </c>
      <c r="C24" s="95"/>
      <c r="D24" s="6"/>
    </row>
    <row r="25" spans="1:4" ht="34.5" customHeight="1" collapsed="1" x14ac:dyDescent="0.25">
      <c r="A25" s="30" t="s">
        <v>14</v>
      </c>
      <c r="B25" s="37" t="s">
        <v>41</v>
      </c>
      <c r="C25" s="95">
        <f>5079171.48/1000</f>
        <v>5079.1714800000009</v>
      </c>
      <c r="D25" s="6"/>
    </row>
    <row r="26" spans="1:4" ht="34.5" customHeight="1" x14ac:dyDescent="0.25">
      <c r="A26" s="30" t="s">
        <v>58</v>
      </c>
      <c r="B26" s="37" t="s">
        <v>28</v>
      </c>
      <c r="C26" s="95">
        <v>118712</v>
      </c>
      <c r="D26" s="6"/>
    </row>
    <row r="27" spans="1:4" ht="34.5" customHeight="1" x14ac:dyDescent="0.25">
      <c r="A27" s="30" t="s">
        <v>71</v>
      </c>
      <c r="B27" s="37" t="s">
        <v>220</v>
      </c>
      <c r="C27" s="95">
        <v>166087</v>
      </c>
      <c r="D27" s="6"/>
    </row>
    <row r="28" spans="1:4" ht="34.5" customHeight="1" outlineLevel="1" x14ac:dyDescent="0.25">
      <c r="A28" s="30" t="s">
        <v>138</v>
      </c>
      <c r="B28" s="37" t="s">
        <v>194</v>
      </c>
      <c r="C28" s="95">
        <f>(8169852.83+839476.43+3200377.32+300000+390000+138000+3237104.51+72621.45+3176270.51+1125000)/1000</f>
        <v>20648.703049999996</v>
      </c>
      <c r="D28" s="6"/>
    </row>
    <row r="29" spans="1:4" ht="34.5" customHeight="1" x14ac:dyDescent="0.25">
      <c r="A29" s="30" t="s">
        <v>139</v>
      </c>
      <c r="B29" s="37" t="s">
        <v>195</v>
      </c>
      <c r="C29" s="95">
        <f>42801000/1000</f>
        <v>42801</v>
      </c>
      <c r="D29" s="6"/>
    </row>
    <row r="30" spans="1:4" ht="27" customHeight="1" x14ac:dyDescent="0.25">
      <c r="A30" s="30" t="s">
        <v>205</v>
      </c>
      <c r="B30" s="97" t="s">
        <v>64</v>
      </c>
      <c r="C30" s="44">
        <f>53397395.23/1000</f>
        <v>53397.395229999995</v>
      </c>
      <c r="D30" s="6"/>
    </row>
    <row r="31" spans="1:4" ht="30" customHeight="1" x14ac:dyDescent="0.25">
      <c r="A31" s="180" t="s">
        <v>25</v>
      </c>
      <c r="B31" s="181"/>
      <c r="C31" s="73">
        <f>SUM(C10:C30)</f>
        <v>738188.6873600001</v>
      </c>
      <c r="D31" s="6"/>
    </row>
    <row r="32" spans="1:4" ht="27.75" customHeight="1" x14ac:dyDescent="0.2">
      <c r="C32" s="74"/>
    </row>
    <row r="34" spans="1:7" s="85" customFormat="1" ht="48" customHeight="1" x14ac:dyDescent="0.25">
      <c r="A34" s="168" t="s">
        <v>178</v>
      </c>
      <c r="B34" s="168"/>
      <c r="C34" s="91" t="s">
        <v>133</v>
      </c>
      <c r="D34" s="90"/>
      <c r="E34" s="92"/>
      <c r="F34" s="93"/>
      <c r="G34" s="93"/>
    </row>
    <row r="35" spans="1:7" s="85" customFormat="1" ht="33.75" customHeight="1" x14ac:dyDescent="0.25">
      <c r="A35" s="84" t="s">
        <v>15</v>
      </c>
      <c r="B35" s="9"/>
      <c r="C35" s="89" t="s">
        <v>55</v>
      </c>
      <c r="D35" s="90"/>
      <c r="E35" s="92"/>
      <c r="F35" s="93"/>
      <c r="G35" s="93"/>
    </row>
    <row r="36" spans="1:7" ht="15.75" x14ac:dyDescent="0.25">
      <c r="A36" s="6"/>
      <c r="B36" s="6"/>
      <c r="C36" s="59"/>
      <c r="D36" s="6"/>
    </row>
    <row r="37" spans="1:7" ht="15.75" x14ac:dyDescent="0.25">
      <c r="A37" s="6" t="s">
        <v>33</v>
      </c>
      <c r="B37" s="6"/>
      <c r="C37" s="59"/>
      <c r="D37" s="6"/>
    </row>
    <row r="38" spans="1:7" x14ac:dyDescent="0.2">
      <c r="B38" s="3"/>
      <c r="C38" s="75"/>
    </row>
    <row r="39" spans="1:7" x14ac:dyDescent="0.2">
      <c r="B39" s="1"/>
      <c r="C39" s="76"/>
    </row>
  </sheetData>
  <mergeCells count="7">
    <mergeCell ref="A34:B34"/>
    <mergeCell ref="A31:B31"/>
    <mergeCell ref="A2:C2"/>
    <mergeCell ref="A3:C3"/>
    <mergeCell ref="A4:C4"/>
    <mergeCell ref="A6:C6"/>
    <mergeCell ref="A7:C7"/>
  </mergeCells>
  <printOptions horizontalCentered="1"/>
  <pageMargins left="0.78740157480314965" right="0" top="0.19685039370078741" bottom="0.19685039370078741" header="0.51181102362204722" footer="0.51181102362204722"/>
  <pageSetup paperSize="9" scale="10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ф № 2</vt:lpstr>
      <vt:lpstr>стр.2110</vt:lpstr>
      <vt:lpstr>стр.2120</vt:lpstr>
      <vt:lpstr>стр.2220</vt:lpstr>
      <vt:lpstr>стр.2310 </vt:lpstr>
      <vt:lpstr>стр.2320</vt:lpstr>
      <vt:lpstr>стр.2330</vt:lpstr>
      <vt:lpstr>стр. 2340</vt:lpstr>
      <vt:lpstr>стр.2350</vt:lpstr>
      <vt:lpstr>'стр. 2340'!Область_печати</vt:lpstr>
      <vt:lpstr>стр.2330!Область_печати</vt:lpstr>
      <vt:lpstr>стр.2350!Область_печати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osgsbuhx</dc:creator>
  <cp:lastModifiedBy>Нурияхметова Светлана Владимировна</cp:lastModifiedBy>
  <cp:lastPrinted>2018-11-06T09:01:14Z</cp:lastPrinted>
  <dcterms:created xsi:type="dcterms:W3CDTF">2010-02-18T09:41:15Z</dcterms:created>
  <dcterms:modified xsi:type="dcterms:W3CDTF">2018-11-12T09:04:04Z</dcterms:modified>
</cp:coreProperties>
</file>